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вод 2018" sheetId="1" r:id="rId1"/>
  </sheets>
  <definedNames>
    <definedName name="_xlnm.Print_Area" localSheetId="0">'свод 2018'!$A$1:$J$722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13675 инв. и гражд.пожил.возраста на учете в УСЗН
2972 инв. получили МП ко Дню инв., 4621 гражд.пожил.возр. МП к праздн.весны и труда, к Новогодним праздникам</t>
        </r>
      </text>
    </comment>
  </commentList>
</comments>
</file>

<file path=xl/sharedStrings.xml><?xml version="1.0" encoding="utf-8"?>
<sst xmlns="http://schemas.openxmlformats.org/spreadsheetml/2006/main" count="837" uniqueCount="651">
  <si>
    <t>Организация трудоустройства несовершеннолетних граждан в возрасте от 14 до 18 лет на временные рабочие места, в т.ч.:</t>
  </si>
  <si>
    <t>Организация деятельности трудовых объединений</t>
  </si>
  <si>
    <t>Количество детей, участвующих в трудовых объединениях</t>
  </si>
  <si>
    <t>Проведение мероприятий по созданию в муниципальных образовательных организациях, реализующих образовательную программу дошкольного образования, условий  для получения детьми дошкольного возраста с ограниченными возможностями здоровья качественного образования и коррекции развития</t>
  </si>
  <si>
    <t>Оказание услуг по присмотру и уходу за детьми в ДОУ, содержание зданий муниципальных дошкольных образовательных организаций</t>
  </si>
  <si>
    <t>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организации, через предоставление компенсации части родительской платы</t>
  </si>
  <si>
    <t>Предоставление льгот за присмотр и уход в дошкольных образовательных организациях в соответствии с нормативно-правовыми актами</t>
  </si>
  <si>
    <t>Приобретение технологического, компьютерного, медицинского и другого оборудования для дошкольных образовательных организаций</t>
  </si>
  <si>
    <t>Проведение текущих ремонтов и противопожарных мероприятий</t>
  </si>
  <si>
    <t>Создание современной образовательной среды в соответствии с сетевыми стандартами проекта "Школа Росатома"</t>
  </si>
  <si>
    <t>70118,80р. экономия по зарплате и начислениям (расходы, связанные с содержанием зданий и сооружений (МБОУ СОШ № 125, Комсомольская, 6))</t>
  </si>
  <si>
    <t>Расходы на создание новых мест в общеобразовательных организациях</t>
  </si>
  <si>
    <t>Расходы для проведения государственной итоговой аттестации</t>
  </si>
  <si>
    <t>Работы по благоустройству территории (установка ограждения, устройство и ремонты стадионов, игровых площадок ремонт асфальтового покрытия, установка игрового оборудования, уборка опасных деревьев и другие работы по благоустройству)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</si>
  <si>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</si>
  <si>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Обеспечение питанием учащихся (воспитанников) МБОУ СКОШ № 122, 128                </t>
  </si>
  <si>
    <t>Организация отдыха детей в каникулярное время</t>
  </si>
  <si>
    <t>Льгота суммы родительской платы за путевки в загородные лагеря и лагеря с дневным пребыванием для детей, находящихся в трудной жизненной ситуации</t>
  </si>
  <si>
    <t>Благоустройство территории (ремонт асфальтового покрытия, установка, игрового оборудования, уборка опасных деревьев и другие работы по благоустройству)</t>
  </si>
  <si>
    <t>Адаптация зданий для доступа инвалидов и других МГН (приспособление входных групп, лестниц, путей движения внутри зданий, зон оказания услуг, оборудование помещений и санитарно-гигиенических комнат поручнями, приобретение и установку пандусов, подъемников, оснащение тактильными плитками, рельефными указателями, звуковыми информаторами, обозначениями по системе Брайля, проведение иных работ, установку информационных табло для глухих и слабослышащих, видеотерминалов, индукционных систем, информационных дисплеев, видеогидов, видеотелефонов и иных приспособлений и технических средств для всех категорий инвалидов) с целью создания безбарьерной среды для инклюзивного образования детей-инвалидов, детей с ограниченными возможностями здоровья в дошкольных образовательных организациях</t>
  </si>
  <si>
    <t xml:space="preserve">Финансовое обеспечение деятельности  Управления образования </t>
  </si>
  <si>
    <t>220321,65р. кредиторская задолженность по начислениям на зарплату; 
689р. остаток по медосмотрам муниципальных служащих (фактические расходы меньше чем в договоре); 
28706,57р. кредиторская задолженность (приобретение МФУ,  принтера и расходного материала для информатизации процесса регистрации на государственную итоговую регистрацию)</t>
  </si>
  <si>
    <t>Финансовое обеспечение деятельности МБУ "ЦОДОУ"</t>
  </si>
  <si>
    <t>Капитальный ремонт  помещений МБОУ «ДТДиМ», клуб «Надежды луч», расположенного по адресу г. Снежинск, ул. Васильева, д.35</t>
  </si>
  <si>
    <t>МКУ "УГХ СГО"/МКУ "СЗСР"</t>
  </si>
  <si>
    <t xml:space="preserve">Охват детей 0-7 лет дошкольным образованием </t>
  </si>
  <si>
    <t>Количество воспитанников в дошкольных образовательных организациях</t>
  </si>
  <si>
    <t>Удельный вес численности воспитанников дошкольных образовательных организаций (далее – ДОО), охваченных образовательными программами дошкольного образования, соответствующими требованиям ФГОС ДОО</t>
  </si>
  <si>
    <t>Количество получателей льгот  за присмотр и уход в дошкольных образовательных организациях</t>
  </si>
  <si>
    <t>Охват детей с 3 до 7 лет дошкольным образованием</t>
  </si>
  <si>
    <t>Количество молодых специалистов, работающих в дошкольных образовательных организациях, приступивших к работе в учебном году</t>
  </si>
  <si>
    <t>Доля дошкольных образовательных организаций, принятых к новому учебному году</t>
  </si>
  <si>
    <t>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</t>
  </si>
  <si>
    <t xml:space="preserve">Доля дошкольных образовательных организаций, в которых созданы условия для получения детьми с ОВЗ качественного образования, в общем количестве образовательных организаций </t>
  </si>
  <si>
    <t>Доля детей, охваченных дополнительным образованием во Дворце творчества от общей численности детей школьного возраста</t>
  </si>
  <si>
    <t>Доля обучающихся, охваченных программами профессиональной подготовки по профессиям рабочих и должностям служащих, в общей численности учащихся 10-11 классов</t>
  </si>
  <si>
    <t>Доля учащихся общеобразовательных учреждений, обучающихся в первую смену, в общей численности учащихся</t>
  </si>
  <si>
    <t>Количество обучающихся, получивших стипендии</t>
  </si>
  <si>
    <t>Количество кадетских классов</t>
  </si>
  <si>
    <t xml:space="preserve">Доля учащихся, обучающихся в современных условиях, в общей численности обучающихся </t>
  </si>
  <si>
    <t>Доля пунктов проведения государственной итоговой аттестации в форме основного государственного экзамена, в котором применена технология печати и сканирования контрольно-измерительных материалов</t>
  </si>
  <si>
    <t>Доля пунктов проведения государственной итоговой аттестации в форме единого государственного экзамена, оборудованных системой видеонаблюдения в режиме онлайн</t>
  </si>
  <si>
    <t>Доля образовательных организаций, принятых к новому учебному году</t>
  </si>
  <si>
    <t>Без учета кредиторской задолженности за декабрь 2018</t>
  </si>
  <si>
    <t xml:space="preserve">Без учета кредиторской задолженности за декабрь 2018 года  </t>
  </si>
  <si>
    <t>Протяженность отремонтированных автодорог (ремонт асфальтобетонного покрытия)</t>
  </si>
  <si>
    <t xml:space="preserve">Без учета кредиторской задолженности за декабрь 2018года </t>
  </si>
  <si>
    <t>Без учета кредиторской задолженности за декабрь 2018 года</t>
  </si>
  <si>
    <t xml:space="preserve">Без учета кредиторской задолженности за декабрь 2018 года   </t>
  </si>
  <si>
    <t>Разработка базы данных средств технической организации дорожного движения и разработка проектов организации дорожного движения на автомобильных дорогах</t>
  </si>
  <si>
    <t>Количество разработанных проектов организации дорожного движения на автомобильных дорогах</t>
  </si>
  <si>
    <t>не востребованы средства на оплату начислений на заработную плату</t>
  </si>
  <si>
    <t>Транспортировка тел умерших с места смерти до ПАК ЦМСЧ-15, проведение гражданской панихиды, предоставление катафалка, содержание кладбищ (МКУ "Ритуал")</t>
  </si>
  <si>
    <t>Количество тел, транспортированных от зала траурных обрядов до кладбища</t>
  </si>
  <si>
    <t>Количество земельных участков, предоставленых для погребения умерших</t>
  </si>
  <si>
    <t>Количество справок о захоронении</t>
  </si>
  <si>
    <t>Количество разрешений на установку надмогильного сооружения</t>
  </si>
  <si>
    <t>не освоены лимиты электроэнергии на фонтан</t>
  </si>
  <si>
    <t>Количество, обслуживаемых  контейнерных площадок для сбора ТБО</t>
  </si>
  <si>
    <t>Обеспечение деятельности МКУ "УГХ СГО"</t>
  </si>
  <si>
    <t>Обеспечение необходимыми услугами и материалами сотрудников МКУ "УГХ СГО", %</t>
  </si>
  <si>
    <t>отсутствие подрядчика</t>
  </si>
  <si>
    <t>Подпрограмма 1 "Содержание инфраструктуры городского хозяйства"</t>
  </si>
  <si>
    <t>Содержание и ремонт автодорог</t>
  </si>
  <si>
    <t>дополнительные объемы</t>
  </si>
  <si>
    <t>Подпрограмма 3 «Организация деятельности муниципальными учреждениями (предприятиями)»</t>
  </si>
  <si>
    <t>Обеспечение деятельности МКУ «УГХ СГО»</t>
  </si>
  <si>
    <t xml:space="preserve">Программное обеспечение приобретено в меньшем объеме, отсутствие подписки на периодические издания, подшивка документов осуществлялась в меньшем объеме, отсутствие курсов повышения квалификации и командировок, а также экономия за счет необлагаемых налогами сумм при начислении первых трех дней по больничным листам и регрессивной шкалы налогообложения. </t>
  </si>
  <si>
    <t>Проведение анализа предоставленных налоговых льгот (в т.ч.за счет установления пониженных налоговых ставок) по местным налогам</t>
  </si>
  <si>
    <t>да</t>
  </si>
  <si>
    <t>Соблюдение установленных сроков утверждениясводной бюджетной росписи бюджета Снежинского городского округа на очередной финансовый год (соблюдение)</t>
  </si>
  <si>
    <t>Превышение кассовых выплат над лимитами бюджетных обязательств</t>
  </si>
  <si>
    <t>нет</t>
  </si>
  <si>
    <t>Соблюдение норматива формирования бюджета Снежинского городского округа на оплату труда выборных должностных лиц, осуществляющих свои полномочия на постоянной основе и муниципальных служащих в соответствии с НПА Правительства Челябинской области</t>
  </si>
  <si>
    <t>Наличие на официальном сайте органов местного самоуправления города Снежинска сведений обязательных для размещения в информационно-телекоммуникационной сети Интернет</t>
  </si>
  <si>
    <t xml:space="preserve">да </t>
  </si>
  <si>
    <t>Просроченная задолженность по долговым обязательствам Снежинского городского округа</t>
  </si>
  <si>
    <t>Количество актуализированных Схем теплоснабжения ЗАТО г.Снежинск на период с 2013 года по 2027 год</t>
  </si>
  <si>
    <t>Актуализация Схемы водоснабжения и водоотведения муниципального образования "Город  Снежинск" на период с 2014 г по 2030 г.</t>
  </si>
  <si>
    <t>Количество актуализированных Схем водоснабжения и водоотведения муниципального образования "Город  Снежинск" на период с 2014 г по 2030 г.</t>
  </si>
  <si>
    <t>4. Муниципальная Программа "Развитие физической культуры и спорта в Снежинском городском округе" на 2018-2021 г.г.</t>
  </si>
  <si>
    <t>5. Муниципальная Программа "Создание условий для устойчивого экономического развития" на 2016 - 2021 гг.</t>
  </si>
  <si>
    <t>6. Муниципальная Программа "Развитие муниципальной службы Снежинского городского округа" на 2016 - 2020 гг.</t>
  </si>
  <si>
    <t>7. Муниципальная Программа "Развитие образования в Снежинском городском округе" на 2018 - 2023 гг.</t>
  </si>
  <si>
    <t>8. Муниципальная Программа "Социальная поддержка жителей Снежинского городского округа" на 2016- 2020 гг.</t>
  </si>
  <si>
    <t>Итого по программе 8</t>
  </si>
  <si>
    <t xml:space="preserve">9.  Муниципальная Программа «Формирование современной городской среды Снежинского городского округа» на 2018 - 2022 годы </t>
  </si>
  <si>
    <t xml:space="preserve">10. Муниципальная Программа «Комплексное развитие систем коммунальной инфраструктуры Снежинского городского округа» на 2017-2026 гг. </t>
  </si>
  <si>
    <t>11. Муниципальная Программа "Комплексное развитие транспортной инфраструктуры в Снежинском городском округе" на 2016-2026 гг.</t>
  </si>
  <si>
    <t xml:space="preserve">Итого по программе 11 </t>
  </si>
  <si>
    <t>12. Муниципальная программа "Развитие системы гражданской обороны, защиты от чрезвычайных ситуаций" на 2016-2020г.г.</t>
  </si>
  <si>
    <t>Итого по программе 12</t>
  </si>
  <si>
    <t>13. Муниципальная программа "Управление муниципальным имуществом и земельными ресурсами Снежинского городского округа" на 2016-2020 гг.</t>
  </si>
  <si>
    <t>Итого по Программе 13</t>
  </si>
  <si>
    <t>14. Муниципальная Программа  "Содержание городского хозяйства в Снежинском городском округе" на 2016 - 2020 гг.</t>
  </si>
  <si>
    <t>Итого по программе 14</t>
  </si>
  <si>
    <t>15. Муниципальная Программа "Управление муниципальными финансами и муниципальным долгом Снежинского городского округа" на 2018-2023 гг.</t>
  </si>
  <si>
    <t>Итого по Программе 15</t>
  </si>
  <si>
    <t>16. Муниципальная Программа "Энергосбережение и повышение энергетической эффективности на территории муниципального образования "Город Снежинск" на 2017-2022 гг.</t>
  </si>
  <si>
    <t xml:space="preserve">МКУ "УГХ СГО" </t>
  </si>
  <si>
    <t>5. Муниципальная Программа "Социальная поддержка жителей Снежинского городского округа" на 2016- 2020 гг.</t>
  </si>
  <si>
    <t xml:space="preserve">Итого по Программе 5 </t>
  </si>
  <si>
    <t>6. Муниципальная Программа "Содержание городского хозяйства в Снежинском городском округе" на 2016 - 2020 гг.</t>
  </si>
  <si>
    <t>Итого  по Программе 6</t>
  </si>
  <si>
    <t>7. Муниципальная Программа "Управление муниципальным имуществом и земельными ресурсами Снежинского городского округа" на 2016-2020 гг.</t>
  </si>
  <si>
    <t>8. Муниципальная Программа "Формирование современной городской среды Снежинского городского округа" на 2017-2022 гг.</t>
  </si>
  <si>
    <t>9. Муниципальная Программа "Развитие системы гражданской обороны, защиты от чрезвычайных ситуаций" на 2016-2020 гг.</t>
  </si>
  <si>
    <t>Стимулирование (поощрение) граждан и членов общественного формирования правоохранительной направленности, оказывающих содействие органам внутренних дел в охране общественного порядка и борьбы            с преступностью,               а также обеспечение форменным обмундированием, удостоверениями и т.д.)</t>
  </si>
  <si>
    <t>Количество утвержденных транспортных маршрутов</t>
  </si>
  <si>
    <t>Итого по подпрограмме 3</t>
  </si>
  <si>
    <t>Итого по подпрограмме 4</t>
  </si>
  <si>
    <t>Итого по подпрограмме 5</t>
  </si>
  <si>
    <t>Итого по Программе 9</t>
  </si>
  <si>
    <t>Участие в пределах своих полномочий в создании, размещении, хранении, использовании, пополнении резервов финансовых и материальных ресурсов на территории Снежинского городского округа для решения задач гражданской обороны, предотвращения угрозы  или ликвидации последствий чрезвычайных ситуаций природного и техногенного характера.</t>
  </si>
  <si>
    <t xml:space="preserve">Возмещение недополученных доходов организациям </t>
  </si>
  <si>
    <t>Обеспечение субсидиарной ответственности по задолженности МКП «Энергетик»</t>
  </si>
  <si>
    <t>Техническое обслуживание скважины в д.Ключи МКП "Энергетик"</t>
  </si>
  <si>
    <t>Обеспечение деятельности МКУ "СЗИГХ"</t>
  </si>
  <si>
    <t>Итого по подпрограмме 3:</t>
  </si>
  <si>
    <t>Участие в пределах своих полномочий в создании размещении, хранении, использовании, пополнении резервов на территории Снежинского городского округа для решения задач гражданской обороны,предотвращения угрозы и лиликвидации последствий чрезвычайных ситуаций  природного и техногенного характера.</t>
  </si>
  <si>
    <t>Повышение уровня знаний населения, навыков и умений должностных лиц и специалистов в области гражданской обороны.</t>
  </si>
  <si>
    <t>&gt;=90</t>
  </si>
  <si>
    <t>Доля расходов бюджета Снежинского городского округа, формируемых в рамках программно-целевого метода, в общем объеме расходов бюджета городского округа (%)</t>
  </si>
  <si>
    <t>&gt;=50</t>
  </si>
  <si>
    <t>Доля расходов бюджета Снежинского городского округа в составе муниципальных заданий в общем объеме расходов бюджета городского округа (%)</t>
  </si>
  <si>
    <t>Исполнение плана по расходам в бюджета Снежинского городского округа (%)</t>
  </si>
  <si>
    <t>&gt; 90</t>
  </si>
  <si>
    <t>&lt;=10</t>
  </si>
  <si>
    <t>Дефицит бюджета по отношению к утвержденному годовому объему доходов местного бюджета без учета утвержденного объема безвозмездных поступлений (%)</t>
  </si>
  <si>
    <t>Организация в пределах своих полномочий обеспечения сбалансированности местного бюджета</t>
  </si>
  <si>
    <t>Расчет и оплата процентов за пользование кредитными средствами производились на основании фактических сроков и объемов использования предоставленных кредитов</t>
  </si>
  <si>
    <t>Доля расходов бюджета Снежинского городского округа на обслуживание муниципального долга в общем объеме расходов местного бюджета (%)</t>
  </si>
  <si>
    <t>&lt;5</t>
  </si>
  <si>
    <t>Муниципальный долг Снежинского городского округа по отношению к утвержденному годовому объему доходов местного бюджета без учета утвержденного объема безвозмездных поступлений (%)</t>
  </si>
  <si>
    <t>&lt;=50</t>
  </si>
  <si>
    <t>Индикативный показатель достигнут. Достижение индикативного показателя - 100%</t>
  </si>
  <si>
    <t>Итого по Программе 16</t>
  </si>
  <si>
    <t>Актуализация Схемы теплоснабжения ЗАТО г. Снежинск на период с 2013 года по 2027 год</t>
  </si>
  <si>
    <t>Содержание улично-дорожной сети, уходные работы за зелеными насаждениями, содержание дорожных ограждений, содержание дорожных знаков. Содержание и текущий ремонт сети ливневой канализации, содержание снежной свалки, организация вывоза ТБО, КБМ и содержание контейнерных площадок (МКП "Чистый город")</t>
  </si>
  <si>
    <t>Объем ТБО, выозимых с контейнерных площадок</t>
  </si>
  <si>
    <t>Протяженность обслуживаемых сетей ливневой канализации</t>
  </si>
  <si>
    <t>Количество снежных свалок на содержании</t>
  </si>
  <si>
    <t>Количество дорожных знаков на содержании</t>
  </si>
  <si>
    <t>Протяженность дорожных ограждений на содержании</t>
  </si>
  <si>
    <t>Объем мусора, собранного на весенних субботниках, размещаемый на полигоне ТБО</t>
  </si>
  <si>
    <t>Объем вывозимых ЖБО, куб. м</t>
  </si>
  <si>
    <t>Объем предоставляемых банных услуг, количество помывок</t>
  </si>
  <si>
    <t>Количество субсидий по задолженности МКП «Энергетик»</t>
  </si>
  <si>
    <t>Количество безнадзорных животных, подвергнутых умерщвлению, утилизации</t>
  </si>
  <si>
    <t>Итого по подпрограмме 1</t>
  </si>
  <si>
    <t>Экономия от проведения конкурсных процедур</t>
  </si>
  <si>
    <t>Количество участников конкурсов, проводимых для субъектов малого и среднего предпринимательства</t>
  </si>
  <si>
    <t>Степень удовлетворенности получателей государственных и муниципальных услуг, наличие/отсутствие жалоб, %</t>
  </si>
  <si>
    <t>Травматизм, связанный с профессиональной деятельностью (количество случаев в год)</t>
  </si>
  <si>
    <t>Возникновение профессиональных заболеваний (количество случаев в год)</t>
  </si>
  <si>
    <t>Проведение специальной оценки условий труда в муниципальных учреждениях города Снежинска (количество рабочих мест)</t>
  </si>
  <si>
    <t>Эксплуатируемая площадь здания</t>
  </si>
  <si>
    <t>Количество информационных систем обеспечения типовой деятельности</t>
  </si>
  <si>
    <t>Итого по направлению 1</t>
  </si>
  <si>
    <t>Количество публикаций в средствах массовой информации о реализуемых мероприятиях в сфере молодежной политики</t>
  </si>
  <si>
    <t>Итого по направлению 2.1</t>
  </si>
  <si>
    <t>Доля молодых граждан от общего числа молодых граждан в возрасте от 14 до 30 лет, принявших участие в мероприятиях, направленных на развитие правовой грамотности и повышение электоральной активности</t>
  </si>
  <si>
    <t>Количество проведенных мероприятий</t>
  </si>
  <si>
    <t>Итого по направлению 3.1</t>
  </si>
  <si>
    <t>Доля музейных предметов, внесенных в электронный каталог (в процентах от числа предметов основного фонда)</t>
  </si>
  <si>
    <t>Книгообеспеченность на 1 жителя</t>
  </si>
  <si>
    <t>Ежегодная обновляемость библиотечного фонда</t>
  </si>
  <si>
    <t>Объем библиотечного фонда</t>
  </si>
  <si>
    <t>Работы по благоустройству территорий (приобретение и установка игровых и спортивных комплексов, ремонт прогулочных площадок, вырубка опасных деревьев, текущий ремонт ограждений, текущий ремонт асфальтового покрытия и т.п.)</t>
  </si>
  <si>
    <t>«Оказание молодым семьям государственной поддержки для улучшения жилищных условий в городе Снежинске» ФБ</t>
  </si>
  <si>
    <t>«Оказание молодым семьям государственной поддержки для улучшения жилищных условий в городе Снежинске» ОБ</t>
  </si>
  <si>
    <t>Количество выпущенных номеров печатного периодического издания</t>
  </si>
  <si>
    <t>Количество услуг</t>
  </si>
  <si>
    <t>Итого по Программе 3</t>
  </si>
  <si>
    <t>Итого по Программе 4</t>
  </si>
  <si>
    <t>Итого по Программе 5</t>
  </si>
  <si>
    <t>Итого по Программе 6</t>
  </si>
  <si>
    <t>Итого по Программе 7</t>
  </si>
  <si>
    <t>Итого по Программе 8</t>
  </si>
  <si>
    <t>Итого по Программе 10</t>
  </si>
  <si>
    <t>Охват дополнительным образованием детей в сфере культуры и искусства</t>
  </si>
  <si>
    <t>Численность учащихся по дополнительным предпрофессиональным программам в области искусств</t>
  </si>
  <si>
    <t>2.Подпрограмма "Реализация молодежной политики"</t>
  </si>
  <si>
    <t>1.1 Финансовое обеспечение деятельности детских школ искусств</t>
  </si>
  <si>
    <t>2.1 Подготовка и проведение мероприятий патриотической направленности</t>
  </si>
  <si>
    <t>2.2 Поддержка социальных и общественных инициатив молодых граждан</t>
  </si>
  <si>
    <t xml:space="preserve">Количество проведенных мероприятий, связанных с проектной деятельностью молодежи (грантовые конкурсы, семинары, тренинги, форумы) </t>
  </si>
  <si>
    <t>2.3 Поддержка талантливых детей и молодёжи в сфере образования, интеллектуальной и творческой деятельности</t>
  </si>
  <si>
    <t>2.4 Вовлечение молодежи в социально-экономическую, политическую и культурную жизнь общества</t>
  </si>
  <si>
    <t>Количество  мероприятий, проводимых на территории муниципального образования, регистрация которых осуществляется через АИС "Молодежь России"</t>
  </si>
  <si>
    <t>2.5. Мероприятия в сфере молодежной политики</t>
  </si>
  <si>
    <t xml:space="preserve">Количество трудоустроенных несовершеннолетних граждан в возрасте от 14 до 18 лет на временные рабочие места
</t>
  </si>
  <si>
    <t>3.1 Финансовое обеспечение деятельности Парка культуры и отдыха</t>
  </si>
  <si>
    <t>Число культурно-массовых и физкультурно-оздоровительных мероприятий Парка культуры и отдыха</t>
  </si>
  <si>
    <t>Число посещений культурно-массовых мероприятий Парка культуры и отдыха</t>
  </si>
  <si>
    <t>Число клубных формирований Парка культуры и отдыха</t>
  </si>
  <si>
    <t>Количество участников, занимающихся в клубных формированиях Парка культуры и отдыха</t>
  </si>
  <si>
    <t>3.2 Финансовое обеспечение деятельности культурно-досуговых учреждений</t>
  </si>
  <si>
    <t>Число культурно-досуговых формирований КДУ</t>
  </si>
  <si>
    <t>Количество участников культурно-досуговых формирований КДУ</t>
  </si>
  <si>
    <t>Число культурно-массовых мероприятий КДУ</t>
  </si>
  <si>
    <t>Число посещений культурно-массовых мероприятий КДУ</t>
  </si>
  <si>
    <t>Охват населения культурно-досуговыми формированиями</t>
  </si>
  <si>
    <t>Итого по направлению 3.2</t>
  </si>
  <si>
    <t>3.3 Финансовое обеспечение деятельности музея</t>
  </si>
  <si>
    <t>Число предметов общего музейного фонда</t>
  </si>
  <si>
    <t>Число выставок музея</t>
  </si>
  <si>
    <t>Число посещений музея, всего (тыс.чел.)</t>
  </si>
  <si>
    <t>3.4 Финансовое обеспечение деятельности библиотек</t>
  </si>
  <si>
    <t>Число зарегистрированных пользователей библиотек, всего</t>
  </si>
  <si>
    <t>Число посещений библиотеки,  всего (тыс.чел.)</t>
  </si>
  <si>
    <t>Число посещений массовых мероприятий (тыс.чел.)</t>
  </si>
  <si>
    <t>Объем электронного каталога (общее число записей)</t>
  </si>
  <si>
    <t>Количество посещений библиотек (на 1 жителя в год)</t>
  </si>
  <si>
    <t>Итого по направлению 3.4</t>
  </si>
  <si>
    <t>3.5 Комплектование книжного фонда</t>
  </si>
  <si>
    <t>Количество приобретенных музыкальных инструментов</t>
  </si>
  <si>
    <t xml:space="preserve">Количество учреждений, в которых проведены ремонтные работы и мероприятия по обеспечению пожарной безопасности </t>
  </si>
  <si>
    <t>5.1 Приобретение музыкальных инструментов для детских школ искусств</t>
  </si>
  <si>
    <t>3. Подпрограмма "Сохранение и развитие культурно-досуговой сферы"</t>
  </si>
  <si>
    <t>Итого по направлению 3.5</t>
  </si>
  <si>
    <t>Итого по направлению 3.3</t>
  </si>
  <si>
    <t>6. Подпрограмма "Обеспечение деятельности учреждений культуры"</t>
  </si>
  <si>
    <t xml:space="preserve">5.Подпрограмма "Укрепление материально-технической базы учреждений культуры и искусства" </t>
  </si>
  <si>
    <t>6.1 Финансовое обеспечение деятельности МБУ "ЦОДУК"</t>
  </si>
  <si>
    <t>Итого по подпрограмме 6</t>
  </si>
  <si>
    <t>Денежное поощрение педагогических работников по итогам работы за учебный год с одаренными детьми в области образования</t>
  </si>
  <si>
    <t>Направление 3. Содержание и сохранность муниципального имущества.</t>
  </si>
  <si>
    <t>Оценка эффективности реализации муниципальных программ в 2018 году</t>
  </si>
  <si>
    <t>2. Муниципальная Программа "Развитие культуры и  реализация молодежной политики в Снежинском городском округе" на 2018 - 2023 гг.</t>
  </si>
  <si>
    <t>1. Не оплачены страховые взносы за декабрь 2018 года в сумме 169 728,76 руб.                                                      2. Не оплачены счета за декабрь 2018 г.(междугородние разговоры, о/о за электроэнергию, приобретение ГСМ).</t>
  </si>
  <si>
    <t>1.  Проведение мероприятий по обеспечению безопасности на воде.</t>
  </si>
  <si>
    <t>2. Обеспечение в пределах своих полномочий первичных мер пожарной безопасности в границах Снежинского городского округа.</t>
  </si>
  <si>
    <t>3. Повышение уровня знаний навыков и умений должностных лиц и специалистов в области защиты от чрезвычайных ситуаций.</t>
  </si>
  <si>
    <t>Ежемесячные денежные выплаты региональным льготникам</t>
  </si>
  <si>
    <t>Компенсация расходов на оплату жилых помещений и коммунальных услуг (дополнительные меры социальной защиты ветеранов Челябинской области, сельские педагоги)</t>
  </si>
  <si>
    <t>Оплата жилищно-коммунальных услуг отдельным категориям граждан</t>
  </si>
  <si>
    <t>Выплата социального пособия на погребение</t>
  </si>
  <si>
    <t>Выплаты инвалидам компенсаций страховых премий по договорам ОСАГО владельцев транспортных средств</t>
  </si>
  <si>
    <t>Меры социальной поддержки гражданам, подвергшимся воздействию радиации</t>
  </si>
  <si>
    <t>Ежегодная денежная выплата лицам, награжденным нагрудным знаком «Почетный донор»</t>
  </si>
  <si>
    <t>Компенсация расходов на уплату взноса на капитальный ремонт</t>
  </si>
  <si>
    <t>Направление 2. Меры социальной поддержки детей-сирот и детей, оставшихся без попечения родителей</t>
  </si>
  <si>
    <t xml:space="preserve">Количество объектов муниципального имущества (кроме земельных участков) по которым КУИ города Снежинска организовано проведение кадастровых работ (в течение года) </t>
  </si>
  <si>
    <t xml:space="preserve">доля расходов по данной программе в общем объеме полученных средств </t>
  </si>
  <si>
    <t>Подрограмма 1 "Содержание инфраструктуры городского хозяйства"</t>
  </si>
  <si>
    <t>Организация регулярных пассажирских перевозок населения городским транспортом общего пользования по регулируемым тарифам на внутримуниципальных маршрутах</t>
  </si>
  <si>
    <t>Владение, пользование и распоряжение имуществом, находящимся в муниципальной собственности</t>
  </si>
  <si>
    <t>Организация освещения улиц</t>
  </si>
  <si>
    <t>Уходные работы за насаждениями</t>
  </si>
  <si>
    <t>Содержание, текущий ремонт объектов внешнего благоустройства</t>
  </si>
  <si>
    <t>Итого по подпрограмме 1:</t>
  </si>
  <si>
    <t>выплаты произведены в пределах средств запланированных на указанные цели в бюджете Снежинского городского округа</t>
  </si>
  <si>
    <t>приобретение осуществляется исходя из потребности, выдача производится по факту обращений</t>
  </si>
  <si>
    <t>приобретение осуществляется исходя из потребности</t>
  </si>
  <si>
    <t>расходы произведены исходя из фактической потребности (по заявкам)</t>
  </si>
  <si>
    <t>расходы произведены исходя из фактической потребности (заявительный характер)</t>
  </si>
  <si>
    <t>расходы произведены исходя из фактической потребности, экономия средств при проведении мероприятий</t>
  </si>
  <si>
    <t>расходы произведены с учетом фактической потребности</t>
  </si>
  <si>
    <t>Единовременная выплата отдельным категориям граждан в связи с переходом к цифровому телерадиовещанию</t>
  </si>
  <si>
    <t>бюджетные ассигнования поступили в декабре, выплаты не планировались, индикативные показатели не установлены</t>
  </si>
  <si>
    <t xml:space="preserve">Ежемесячная денежная выплата, назначаемая в случае рождения третьего ребенка  и (или) последующих детей до достижения ребенком возраста трех лет
</t>
  </si>
  <si>
    <t>Благоустройство спуска к озеру Синара от бул.Циолковского</t>
  </si>
  <si>
    <t xml:space="preserve"> Контракт расторгнут по соглашению сторон, остаток средств 13 890,39 рублей</t>
  </si>
  <si>
    <t>Благоустройство дворовых территорий многоквартирных домов</t>
  </si>
  <si>
    <t>экономия</t>
  </si>
  <si>
    <t xml:space="preserve">Количество благоустроенных дворовых территорий МКД </t>
  </si>
  <si>
    <t>Количество представленных в Министерство строительства и инфраструктуры Челябинской области лучших проектов по благоустройству дворовых территорий многоквартирных домов (мест массового отдыха населения (городских парков), общественных территорий)</t>
  </si>
  <si>
    <t>Контракт расторгнут по соглашению сторон.   Соглашение о расторжении муниципального контракта № 0369300005118000005-0057697-02 от 13.06.2018 г. от «20» декабря 2018 года заключенного на сумму 4 898 976,59 руб., причина расторжения - Подрядчик частично исполнил свои обязательства по Контракту на сумму 1 287 665,08 рублей из них оплата:
* 1 042 999,93 - оплата за счет средств федерального бюджета
* 244 665,15 – оплата за счет средств областного бюджета
 Остаток средств 4 159 504,03 руб. в связи с невыполнение подрядчиком обязательств по контракту.</t>
  </si>
  <si>
    <t>Количество благоустроенных общественных территорий</t>
  </si>
  <si>
    <t>Благоустройство дворовых территорий  многоквартирных домов</t>
  </si>
  <si>
    <t>Количество объектов недвижимости, находящихся в собственности юридических лиц и индивидуальных предпринимателей, которые подлежат благоустройству, не позднее 2020 года, по соглашениям, заключенным с администрацией Снежинского городского округа</t>
  </si>
  <si>
    <t>Количество индивидуальных жилых домов и земельных участков, предоставленных для их размещения, с заключенными по результатам инвентаризации соглашениям с собственниками указанных домов об их благоустройстве не позднее 2020 года в соответствии с требованиями правил благоустройства Снежинского городского округа</t>
  </si>
  <si>
    <t>Электроснабжение перспективной застройки в поселке Ближний Береговой (в т.ч. Проектно-изыскательские работы)</t>
  </si>
  <si>
    <t>Модульные трансформаторные подстанции КТПН 1/21 2/21 в жилом раойне "Поселок Сокол"</t>
  </si>
  <si>
    <t>Работы по объекту завершатся в 2019 году</t>
  </si>
  <si>
    <t>Сети газоснабжения (1 этап реализации мероприятий по обеспечению перспективной застройки микрорайонов 22, 23 инженерными сетями газоснабжения)</t>
  </si>
  <si>
    <t>Объект выполнен, экономия 269 264,57рубля
  Остаток средств 269 264,57 рубля:
- 52 373,91 рублей не выполненные работы по восстановлению благоустройства, планировка трассы, потому что подрядчиком были сорваны сроки производства работ, а выполнение благоустройства и планировки в зимний период невозможно;
- 216 890,66 рублей законтрактованные средства на выполнения тех присоединения, не использованные в связи с неисполнения подрядчиком обязательств в срок по договорам. Подрядчиком затянуты сроки выполнения работ, что не позволило заключить контракты на техническое присоединение, так как начался отопительный период.</t>
  </si>
  <si>
    <t>Капитальный ремонт сетей теплоснабжения на территории МАУ ДОЦ "Орленок" (проектно-изыскательские работы)</t>
  </si>
  <si>
    <t>Данная сумма предполагалась на оплату государственной экспертизы ПСД, но ПСД отсутствует, так как договор на ее разработку не заключался.</t>
  </si>
  <si>
    <t>Приобретение и монтаж насоса для главной канализационной насосной станции</t>
  </si>
  <si>
    <t>Субсидия в целях возмещения затрат в связи с впыолнением работ по капитальному  ремонту  объектов электросетевого хозяйства, сетей тепло-, водоснабжения, водоотведения города Снежинска Челябинской  области, находящихся в муниципальной  собственности, для обеспечения бесперебойного электроснабжения, водоотведения, тепло-, водоснабжения населения</t>
  </si>
  <si>
    <t xml:space="preserve"> Предоставление  субсидии носит  заявительный характер.  Перечисление  субсидии  производится  на основании представленных претендентом на субсидию документов, подтверждающих величину  подлежащих  возмещению затрат (постановление  администрации  Снежинского городского округа от 04.07.2018 № 865 «Об утверждении  порядка  предоставления субсидии в целях возмещения затрат в связи с выполнением работ по капитальному ремонту объектов электросетевого хозяйства, сетей тепло-, водоснабжения, водоотведения  города Снежинска Челябинской области, находящихся в муниципальной собственности»).  В 2018 году  обращение  АО «Трансэнерго» на предоставление субсидии  в сумме 1 346 287,96 рублей  (освоение 86,69%). В данной связи,  образовалась  экономия  в сумме 206 772,18 рублей.</t>
  </si>
  <si>
    <t>Остаток средств составил 914 824,36 руб.-аукцион не состоялся в связи с тем, что данные виды работ не могут выполняться в зимний период</t>
  </si>
  <si>
    <t>Объем реализации  услуг по водоотведению, тыс. м3</t>
  </si>
  <si>
    <t>Нагрузка на водоотведение, тыс. м3/сут.</t>
  </si>
  <si>
    <t>Продолжительность оказания услуги по водоотведению, часов в день</t>
  </si>
  <si>
    <t>Уменьшение удельного расхода электроэнергии в системе водоотведения, кВтч / м3</t>
  </si>
  <si>
    <t>Уменьшение количества аварий и повреждений  в системе  электроснабжения</t>
  </si>
  <si>
    <t>Уменьшение потерь воды в сети системы  водоснабжения</t>
  </si>
  <si>
    <t>Проспект Мира (малые опоры с четной стороны на участке от Забабахина до Нечая)</t>
  </si>
  <si>
    <t>Строительство улицы Ломинского</t>
  </si>
  <si>
    <t>Количество проектов на строительство, реконструкцию объектов транспортной инфраструктуры</t>
  </si>
  <si>
    <t>Количество построенных и реконструированных объектов транспортной инфраструктуры</t>
  </si>
  <si>
    <t>Экономия в размере 33 351,20 руб. сложилась в результате размещения муниципальных заказов (по аукционам)</t>
  </si>
  <si>
    <t>Количество действующих договоров аренды земельных участков заключенных силами сотрудников КУИ города Снежинска</t>
  </si>
  <si>
    <t>Количество действующих договоров аренды и безвозмездного пользования муниципальным имуществом,заключенных КУИ города Снежинска</t>
  </si>
  <si>
    <t>Экономия в размере 14 851,45 руб. сложилась за счет размещения  муниципальных заказов (по аукционам) по контрактам № 67 от 12.10.2018 (кадастровые работы и подготовка технических планов для  внесения изменений в государственный  кадастр  недвижимости (наружное  освещение ул.Ломинского, наружное  освещение  между к/т Космос и горисполкомом), № 54 от 26.07.2018 (кадастровые  работы и подготовка  технического плана в связи с изменением  характеристик  объекта недвижимого  имущества – автодорога № 8 (проспект  Щелкина).</t>
  </si>
  <si>
    <t>1.1  Организация проведения оценки муниципального имущества с целью приватизации, передачи в аренду</t>
  </si>
  <si>
    <t>1.2 Организация проведения оценки земельных участков с целью передачи в аренду</t>
  </si>
  <si>
    <t xml:space="preserve"> 2.1 Организация и проведение технической инвентаризации и паспортизации муниципального имущества</t>
  </si>
  <si>
    <t>2.2  Организация проведения оценки муниципального имущества с целью принятия к учету</t>
  </si>
  <si>
    <t>2.3 Организация проведения кадастровых работ по формированию земельных участков</t>
  </si>
  <si>
    <t>2.4 Обеспечение обслуживания и сопровождения программного комплекса для ведения реестра муниципального имущества города Снежинска и формирования учета в программе «Барс – Аренда». Обновление (продление) электронной подписи для осуществления обмена электронными документами  с Управлением Росреестра по Челябинской области</t>
  </si>
  <si>
    <t>Количество земельных участков, поставленных  на кадастровый  учет и количество земель, сведения о которых внесены в  ЕГРН КУИ города Снежинска (в течение года)</t>
  </si>
  <si>
    <t>Количество  муниципальных предприятий</t>
  </si>
  <si>
    <t>На конец  отчетного  периода денежные средства  в сумме 275 553,09 рублей не освоены по следующей причине:
- 2 500,00 рублей – возмещение отдельным категориям граждан за оформление прав на земельные участки, предоставленные до введения в действие Земельного кодекса РФ до 25.10.2001 и предназначенные для ведения ЛПХ, дачного хозяйства (федеральный закон № 93-ФЗ от 30.06.2006г.). Возмещение  носит заявительный характер. В 2018 году  заявления  от граждан не поступали;
- 5 000,00 рублей – за услуги  по перечислению денежных средств, поступающих от нанимателей муниципальных услуг, за декабрь 2018 года  оплачено в январе 2019 года в соответствии с условиями  муниципального контракта  № У-32/18 от 15.06.2018;
- 268 053,09 рублей – запланировано  на содержание  пустующих помещений, отсутствие  оплаты в связи с поздним и неполным представлением  АО «Трансэнерго» документов  для расчетов.</t>
  </si>
  <si>
    <t>3.1 Реализация функций возложенных на КУИ города Снежинска в области иных имущественных отношений</t>
  </si>
  <si>
    <t>количество  муниципальных  объектов специализированного жилищного фонда, поступивших в муниципальную собственность при участии  сотрудников  КУИ города Снежинска (в течение года)</t>
  </si>
  <si>
    <t>В 2018 году  на приобретение  жилья  детям-сиротам из областного бюджета выделено 3 109 050,00 рублей, освоено по муниципальным  контрактам  № 64 от 08.10.2018 (774 090,00 рублей), № 72 от 06.11.2018 (767 745,00 рублей), № 46 от 12.07.2018 (774 090,00 рублей), № 45 от 12.07.2018 (767 745,00 рублей), всего   на сумму 3 083 670,00 рублей  (планировалось  приобретение  трех квартир, приобретено  4 квартиры (в связи с дополнительным финансированием  в сумме 146 050,00 рублей).  Причина  не исполнения  в сумме 25 380,00 рублей – экономия от аукционных процедур, отсутствие  возможности инициирования  уменьшения  бюджетных  назначений  (необходимость  внесения  корректировок  в бюджет области), в связи с заключением   муниципального контракта  № 72 в ноябре 2018 года.</t>
  </si>
  <si>
    <t>Меры социальной поддержки наименее защищенным группам населения города, оказавшимся в трудной жизненной ситуации в виде срочной единовременной денежной помощи (согласно постановлению от 12.12.2007 № 1489)</t>
  </si>
  <si>
    <t>расходы произведены исходя из фактической потребности</t>
  </si>
  <si>
    <t>Дополнительные меры социальной поддержки  в виде компенсации в размере 100% расходов занимаемой общей площади жилого помещения, коммунальных услуг, услуг связи приемным семьям, проживающим в квартирах муниципальной собственности, переданных муниципалитетом в оперативное управление Муниципального казённого учреждения «Управление социальной защиты населения города Снежинска» для осуществления деятельности приемных семей</t>
  </si>
  <si>
    <t>Выплата единовременного поощрения муниципальным служащим в соответствии с решением СДГС от 30.01.2014 № 7</t>
  </si>
  <si>
    <t>Итого по направлению 2</t>
  </si>
  <si>
    <t>Направление 3. Обеспечение предоставления дополнительных мер социальной поддержки отдельных категорий граждан</t>
  </si>
  <si>
    <t>Организация мероприятий по чествованию граждан пожилого возраста. Организационно-массовые, патриотические, культурные  мероприятия для ветеранов</t>
  </si>
  <si>
    <t>Организационно-массовые, спортивные,  культурные мероприятия для инвалидов. Организация работы клубов для инвалидов</t>
  </si>
  <si>
    <t>Итого по направлению 4</t>
  </si>
  <si>
    <t>Доходы от реализованного КУИ города Снежинска имущества муниципальной казны</t>
  </si>
  <si>
    <t>Прочие налоговые и неналоговые доходы администрируемые КУИ города Снежинска (кроме дохода от реализации имущества муниципальной казны)</t>
  </si>
  <si>
    <t xml:space="preserve">Количество объектов реестра муниципального имущества </t>
  </si>
  <si>
    <t xml:space="preserve">Балансовая стоимость муниципального имущества, учтенного в реестре муниципального имущества </t>
  </si>
  <si>
    <t>Подпрограмма "Предоставление мер социальной поддержки льготным категориям граждан (государственные полномочия)"</t>
  </si>
  <si>
    <t>Охват населения библиотечным обслуживанием (%)</t>
  </si>
  <si>
    <t>Количество молодых граждан в возрасте от 14 до 30 лет, принявших участие в мероприятиях в сфере образования, интеллектуальной и творческой деятельности, проводимых на территории муниципального образования</t>
  </si>
  <si>
    <t>Обеспечение эксплутационно-технического обслуживания объектов и помещений учреждений культуры, а также содержание указанных объектов и помещений, оборудования и прилегающей территории в надлежащем состоянии (тыс.кв м)</t>
  </si>
  <si>
    <t>Финансовое обеспечение и создание условий для стабильного предоставления дополнительных мер социальной поддержки отдельных категорий граждан (местные полномочия)</t>
  </si>
  <si>
    <t>Предоставление субсидии на финансовое обеспечение и создание условий для стабильного функционирования подведомственного учреждения МУ «КЦСОН»</t>
  </si>
  <si>
    <t>Итого по направлению 3</t>
  </si>
  <si>
    <t>3. 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на 2017 - 2020 гг.</t>
  </si>
  <si>
    <t>экономия от проведения конкурсных процедур</t>
  </si>
  <si>
    <t>Содержание ребенка в семье опекуна и приемной семье, оплата труда приемному родителю</t>
  </si>
  <si>
    <t>Выплата денежных средств на реализацию права бесплатного проезда и на содержание детей, находящихся под опекой</t>
  </si>
  <si>
    <t>Содержание МКУСО «Центр помощи детям, оставшимся без попечения родителей»</t>
  </si>
  <si>
    <t>Направление 3. Социальное обслуживание населения</t>
  </si>
  <si>
    <t>Социальное обслуживание населения</t>
  </si>
  <si>
    <t>Выплата областного единовременного пособия при рождении ребенка</t>
  </si>
  <si>
    <t>Выплата ежемесячного пособия на ребенка гражданам, имеющим детей</t>
  </si>
  <si>
    <t>Выплата государственных пособий лицам, не подлежа-щим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</si>
  <si>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Дополнительные меры социальной поддержки многодетных семей</t>
  </si>
  <si>
    <t>Предоставление гражданам субсидий на оплату ЖКУ</t>
  </si>
  <si>
    <t>Финансовое обеспечение и создание условий для стабильного предоставления мер социальной поддержки льготным категориям граждан (государственные полномочия)</t>
  </si>
  <si>
    <t>Итого по направлению 5</t>
  </si>
  <si>
    <t>Удельный вес выплаченных ежемесячных денежных выплат на ЖКУ, пособий и компенсаций в процентах об общего количества нгачисленных выплат, пособий, компенсаций</t>
  </si>
  <si>
    <t>Финансовое обеспечение получения общего, дополнительного образования и услуг по присмотру и уходу в общеобразовательных организациях</t>
  </si>
  <si>
    <t>Финансовое обеспечение получения  дополнительного образования во Дворце творчества</t>
  </si>
  <si>
    <t>Финансовое обеспечение профессионального обучения по программам профессиональной подготовки по профессиям рабочих и должностям служащих</t>
  </si>
  <si>
    <t xml:space="preserve">Выплата стипендий </t>
  </si>
  <si>
    <t>Обеспечение питанием отдельных (льготных) категорий обучающихся  в муниципальных общеобразовательных учреждениях (МБОУ № 117, 121, 125, 126, 127, 135)</t>
  </si>
  <si>
    <t>Круглогодичное содержание загородного лагеря</t>
  </si>
  <si>
    <t>Проведение психолого-медико-педагогического обследования и комплекса работ, связанных с сопровождением обучающихся, испытывающих трудности в освоении основных общеобразовательных программ</t>
  </si>
  <si>
    <t>Проведение различных мероприятий муниципального уровня, обеспечение участия обучающихся и педагогических работников в областных, региональных,  российских и международных мероприятиях</t>
  </si>
  <si>
    <t>Организация и проведение конкурсов профессионального мастерства; участие работников в областных и российских конкурсах профессионального мастерства</t>
  </si>
  <si>
    <t>Оказание единовременной материальной (адресной социальной) помощи на время нахождения в трудной жизненной ситуации</t>
  </si>
  <si>
    <t>Социальная поддержка инвалидов, семей инвалидов и семей с детьми инвалидами в виде оказание единовременной материальной (адресной социальной) помощи</t>
  </si>
  <si>
    <t>Выплата инвалидам единовременной материальной (адресной социальной) помощи ко Дню инвалида</t>
  </si>
  <si>
    <t>Оказание единовременной материальной (адресной социальной) помощи гражданам пожилого возраста к празднику Весны и Труда и к Новогодним праздникам</t>
  </si>
  <si>
    <t>Оказание единовременной материальной (адресной, социальной) помощи больным сахарным диабетом для приобретения средств самоконтроля</t>
  </si>
  <si>
    <t>Доля муниципальных служащих, прошедших повышение квалификации и переподготовку, в процентах от общего количества муниципальных служащих (142 чел.)</t>
  </si>
  <si>
    <t>несвоевременное представление документов исполнителем</t>
  </si>
  <si>
    <t xml:space="preserve"> экономия от проведения конкурсных процедур</t>
  </si>
  <si>
    <t xml:space="preserve">перевыполнение за счет того, что дети работали по половине месяца </t>
  </si>
  <si>
    <t xml:space="preserve">Доля ДОО, оснащенных системой видеонаблюдения </t>
  </si>
  <si>
    <t>Количество обучающихся в общеобразовательных организациях</t>
  </si>
  <si>
    <t>Обеспеченность учебниками</t>
  </si>
  <si>
    <t>Доля учащихся в муниципальных общеобразовательных учреждениях, занимающихся в первую смену, в общей численности учащихся в муниципальных общеобразовательных учреждениях</t>
  </si>
  <si>
    <t xml:space="preserve">Предоставление субсидий 
субъектам малого и среднего предпринимательства на возмещение затрат, связанных с приобретением оборудования в целях создания, и (или) развития, и (или) модернизации производства товаров (работ, услуг)
</t>
  </si>
  <si>
    <t xml:space="preserve">Информационное обеспечение инвестиционной привлекательности Снежинского городского округа в связи с запуском и функционирова
нием ТОСЭР «Снежинск»
</t>
  </si>
  <si>
    <t xml:space="preserve">Корректировка базы пространственных и семантических данных Правил землепользования и застройки Снежинского городского округа, в целях приведения их к требованиям законодательства и развитие функций автоматизирован
ной информационной системы «Мониторинг»
</t>
  </si>
  <si>
    <t>Занесение в базу данных АИСОГД сведений об объектах недвижимости (%)</t>
  </si>
  <si>
    <t>Сокращение сроков, установленных законодательством РФ, процедур подготовки и выдачи градостроительной разрешительной документации (%)</t>
  </si>
  <si>
    <t>Приобретение модулей программных продуктов</t>
  </si>
  <si>
    <t>Создание тематических карт и (или) схем, необходимых для осуществления градостроительной деятельности в едином цифровом формате ГИС ИнГЕО (шт)</t>
  </si>
  <si>
    <t>Своевременная передача сведений в Федеральную государственную информационную систему территориального планирования в цифровом формате (дн)</t>
  </si>
  <si>
    <t xml:space="preserve">Предоставление субсидий бюджетному учреждению на финансовое обеспечение программного и информацион
ного сопровождения, обслуживание оргтехники для органов местного самоуправления и органов управления, входящих в систему администрации города Снежинска,
а также обеспечение деятельности администрации Снежинского городского округа в качестве учредителя средств массовой информации
</t>
  </si>
  <si>
    <t>Подпрограмма 1 "Развитие малого и среднего предпринимательства в Снежинском городском округе"</t>
  </si>
  <si>
    <t>Подрограмма 2 "Улучшение условий и охраны труда в Снежинском городском округе"</t>
  </si>
  <si>
    <t>Подпрограмма 3 "Повышение качества предоставляемых услуг в Снежинском городском округе"</t>
  </si>
  <si>
    <t>Подпрограмма 4 "Создание и ведение автоматизированной информационной системы обеспечения градостроительной деятельности Снежинского городского округа"</t>
  </si>
  <si>
    <t>Предоставление субсидий автономному учреждению на финансовое обеспечение предоставления государственных и муниципальных услуг на базе многофункционального центра предоставления государственных и муниципальных услуг в городе Снежинске</t>
  </si>
  <si>
    <t>Социальная поддержка детей-сирот и детей, оставшихся без попечения родителей, находящихся в приемных семьях, в виде выплаты денежных средств на продукты питания; социальная поддержка детей, проживающих в замещающих семьях, в виде ежемесячных денежных выплат</t>
  </si>
  <si>
    <t xml:space="preserve">Количество объектов недвижимого имущества муниципальной казны, не участвующих в хозяйственном обороте </t>
  </si>
  <si>
    <t>Доля спортсменов-разрядников в общем количестве лиц, занимающихся в системе СШОР</t>
  </si>
  <si>
    <t>Количество подготовленных спортсменов-КМС, МС</t>
  </si>
  <si>
    <t>Количество тренеров, прошедших через систему повышения квалификации</t>
  </si>
  <si>
    <t>Количество квалифицированных тренеров и тренеров-преподавателей физкультурных организаций, работающих по специальности</t>
  </si>
  <si>
    <t>Количество победителей и призеров областных, всероссийских и международных соревнований в общей численности обучающихся и спортсменов ДЮСШ и СШОР</t>
  </si>
  <si>
    <t>Занятое командой "Сунгуль" место в Чемпионате Российской Федерации по гандболу среди команд Суперлиги</t>
  </si>
  <si>
    <t>Занятое место в финале Первенстве Российской Федераци по гандболу командой этапов спортивной специализации и спортивногосовершенствования СШОР</t>
  </si>
  <si>
    <t>Доля обучающихся и спортсменов, охваченных тренировочными сборами в каникулярный период времени</t>
  </si>
  <si>
    <t>Площадь эксплуатируемого недвижимого имущества, всего, в т.ч. зданий и прилегающей территории</t>
  </si>
  <si>
    <t>Доля спортсменов-разрядников,  имеющих разряды и звания (от 1 разряда до спортивного звания "Заслуженный мастер спорта") в общем количестве лиц, занимающихся в системе СШОР</t>
  </si>
  <si>
    <t>Подпрограмма 3 "Развитие спортивной инфраструктуры"</t>
  </si>
  <si>
    <t>3.1 Реконструкция спортивных площадок открытого типа на территории стадиона им. Ю.А.Гагарина</t>
  </si>
  <si>
    <t>3.2 Капитальный ремонт здания спортивного зала "Ангар"</t>
  </si>
  <si>
    <t>Единовременная пропускная способность спортивных сооружений от нормативного значения</t>
  </si>
  <si>
    <t>Единовременная пропускная способность объектов спорта, введенных в эксплуатацию (новых, после капитального ремонта и реконструкции)</t>
  </si>
  <si>
    <t>Подпрограмма 4 "Реализация государственной политики в области физической культуры и спорта</t>
  </si>
  <si>
    <t>4.1 Обеспечение деятельности МКУ "Управление физической культуры и спорта администрации Снежинского городского округа"</t>
  </si>
  <si>
    <t>Количество подведомственных Управлению учреждений</t>
  </si>
  <si>
    <t>Количество подведомственных Управлению учреждений, в которых проведена оценка их деятельности</t>
  </si>
  <si>
    <t>Количество работников Управления повысивших свою квалификацию или прошедших курсы переподготовки</t>
  </si>
  <si>
    <t xml:space="preserve">Количество компьютеров работников Управления, на которые установлено обновленное программное обеспечение </t>
  </si>
  <si>
    <t>Удельный вес граждан пожилого возраста и инвалидов, получивших   адресную социальную помощь, дополнительные меры социальной поддержки и услуги от числа указанных категорий граждан, состоящих на учете в УСЗН  в рамках Программы (%)</t>
  </si>
  <si>
    <t>Направление 2. Меры социальной поддержки детей-сирот и детей, оставшихся без попечения родителей.</t>
  </si>
  <si>
    <t>Социальная поддержка семей с несовершеннолетними, находящимися в экстренной ситуации или подвергшихся насилию или жестокому обращению</t>
  </si>
  <si>
    <t>Социальная поддержка инвалидов (организация питания недееспособных инвалидов, оплата расходов на зубопротезирование инвалидам) - (согласно Порядку)</t>
  </si>
  <si>
    <t xml:space="preserve">Меры социальной поддержки Почетных граждан города Снежинска </t>
  </si>
  <si>
    <t>Расходы на выплату пенсий муниципальным служащим, лицам, осуществлявшим полномочия депутата на профессиональной постоянной основе, полномочия выборного должностного лица местного самоуправления</t>
  </si>
  <si>
    <t>Подпрограмма 1 "Привлечение населения города Снежинска к систематическим занятиям физической культурой и спортом"</t>
  </si>
  <si>
    <t>1.1.Организация и проведение физкультурных и массовых спортивных мероприятий, включенных в единый календарный план физкультурных и спортивных мероприятий</t>
  </si>
  <si>
    <t>1.2 Организация и проведение физкультурных и спортивных мероприятий в рамках Всероссийского физкультурно-спортивного комплеса "Готов к труду и обороне" (ГТО)</t>
  </si>
  <si>
    <t>1.3 Содержание спортивных объектов и материально-техническое обеспечение</t>
  </si>
  <si>
    <t>1.4 Пропаганда физической культуры, массового спорта и здорового образа жизни</t>
  </si>
  <si>
    <t>Доля населения, систематически занимающегося физической культурой и спортом</t>
  </si>
  <si>
    <t>Доля лиц с ограниченными возможностями здоровья, систематически занимающихся физической культурой и спортом, в общей численности данной категории населения</t>
  </si>
  <si>
    <t>Охват детей и подростков (6-15лет) массовым спортом в учреждениях спортивной направленности</t>
  </si>
  <si>
    <t>Доля обучающихся и студентов, систематически занимающихся физической культурой и спортом, в общей численности занимающихся</t>
  </si>
  <si>
    <t>Направление 1. Меры социальной поддержки граждан</t>
  </si>
  <si>
    <t>Подпрограмма 2 "Предоставление дополнительных мер социальной поддержки отдельным категориям граждан (местные полномочия)</t>
  </si>
  <si>
    <t>возвраты, выплаты заявительного характера</t>
  </si>
  <si>
    <t>Оказание единовременной материальной (адресной социальной) помощи гражданам пожилого возраста в виде частичной компенсации расходов, связанных с посещением МП "Снежинские бани"</t>
  </si>
  <si>
    <t>выплаты заявительного характера, обращения не поступали</t>
  </si>
  <si>
    <t>2.  Муниципальная программа "Развитие культуры и реализация молодежной политики в Снежинском городском округе" на 2018-2023гг.</t>
  </si>
  <si>
    <t>Охват дополнительным образованием детей в сфере культуры и искусства (%)</t>
  </si>
  <si>
    <t>1. Подпрограмма "Развитие системы образования в сфере культуры"</t>
  </si>
  <si>
    <t>2.1 Муниципальный этап Всероссийской военно-спортивной игры "Зарница"</t>
  </si>
  <si>
    <t xml:space="preserve">Количество молодых граждан в возрасте от 14 до 30 лет, принявших участие в реализации мероприятий 
</t>
  </si>
  <si>
    <t>Городская молодежная патриотическая акция - "Сто зажженных сердец"</t>
  </si>
  <si>
    <t>Городской молодежный патриотический праздник "Мы вместе"</t>
  </si>
  <si>
    <t>2.2 Молодежный образовательный форум "Энергия"</t>
  </si>
  <si>
    <t xml:space="preserve">Количество молодежных форумов, проводимых на территории Снежинского городского округа, организованных с приказом Федерального агентства по делам молодёжи № 11 от 20.01.2016 </t>
  </si>
  <si>
    <t>Итого по направлению 2.2</t>
  </si>
  <si>
    <t>2.4 День рождения Городского волонтерского центра "Открытое сердце"</t>
  </si>
  <si>
    <t>Итого по направлению 2.4</t>
  </si>
  <si>
    <t xml:space="preserve">3.1 Финансовое обеспечение деятельности Парка культуры и отдыха </t>
  </si>
  <si>
    <t>Число культурно-массовыхи и физкультурно-оздоровительных мероприятий Парка культуры и отдыха</t>
  </si>
  <si>
    <t>Число посещений культурно-массовых мероприятий Парка культуры и отдыха, всего</t>
  </si>
  <si>
    <t>5. Подпрограмма "Укрепление материально-технической базы учреждений культуры и искусства"</t>
  </si>
  <si>
    <t xml:space="preserve">6. Подпрограмма "Обеспечение деятельности учреждений культуры" </t>
  </si>
  <si>
    <t>2. Подпрограмма "Реализация молодежной политики"</t>
  </si>
  <si>
    <t>Остаток средств 2 601 810,90 руб. работы не выполнены, из-за прохождения госэкспертизы и не хватки времени для размещения закупки по данному объекту, в связи с поздним результатом положительной государственной экспертизы. Финансирование работ по капитальному ремонту внутренних помещений предусмотрены в 2019г.</t>
  </si>
  <si>
    <t>С 2018 года выплата прекращена, расходы по погашению кредиторской задолженности по доставке</t>
  </si>
  <si>
    <t>Доля общеобразовательных учреждений и учреждений дополнительного образования, оснащенных системой управления контроля доступом в общей численности общеобразовательных учреждений и учреждений дополнительного образования, подведомственных Управлению образования</t>
  </si>
  <si>
    <t>Доля использованной муниципальным образованием субсидии местному бюджету на оборудование ППЭ в общем размере субсидии местному бюджету на оборудование ППЭ, перечисленной муниципальному образованию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</si>
  <si>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образования и науки Российской Федерации от 26 декабря 2013 г. № 1400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</si>
  <si>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>Доля использованной муниципальным образованием субсидии местному бюджету в общем размере субсидии местному бюджету, перечисленной муниципальному образованию</t>
  </si>
  <si>
    <t>Доля обучающихся, обеспеченных питанием, в общем количестве обучающихся из малообеспеченных семей и детей с нарушением здоровья</t>
  </si>
  <si>
    <t>Снижение удельного веса численности обучающихся в общеобразовательных организациях, занимающихся в зданиях, требующих капитального ремонта или реконструкции</t>
  </si>
  <si>
    <t>Расходы на создание новых мест в ОО (мест)</t>
  </si>
  <si>
    <t>Доля выполненных ремонтов в зданиях муниципальных образовательных организаций в общем количестве зданий муниципальных образовательных организаций, запланированных к проведению ремонта в текущем году</t>
  </si>
  <si>
    <t>Численность детей школьного возраста, охваченных отдыхом и оздоровлением в ЛДПД, в т.ч.:- Управление образования; - Управление образования (учебные сборы "Патриот")</t>
  </si>
  <si>
    <t xml:space="preserve">Численность обучающихся в общеобразовательных учреждениях, находящихся в трудной жизненной ситуации, охваченных отдыхом и оздоровлением, 
      в т.ч.:- Управление образования
</t>
  </si>
  <si>
    <t>Доля лагерей, принятых к началу летней оздоровительной кампании</t>
  </si>
  <si>
    <t xml:space="preserve">Доля детей, охваченных отдыхом в каникулярное время в организациях отдыха и оздоровления детей, в общем числе детей Челябинской области, охваченных отдыхом в организациях отдыха детей и их оздоровления всех типов </t>
  </si>
  <si>
    <t>Доля детей, охваченных отдыхом в каникулярное время в лагерях с дневным пребыванием детей, в общем числе детей Челябинской области, охваченных отдыхом в организациях отдыха детей и их оздоровления всех типов</t>
  </si>
  <si>
    <t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профилактическом учете в органах внутренних дел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</si>
  <si>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</si>
  <si>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Доля приоритетных объектов в сфере дошкольного образования, в которых создана универсальная безбарьерная среда для инклюзивного образования инвалидов, в общем количестве приоритетных объектов в сфере дошкольного образования</t>
  </si>
  <si>
    <t>Количество педагогов, принявших участие в очных конкурсах профессионального мастерства</t>
  </si>
  <si>
    <t>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</t>
  </si>
  <si>
    <t>Доля отработанных сообщений о происшествиях от количества поступивших (%)</t>
  </si>
  <si>
    <t>Уровень готовности сил и средств системы предупреждения и ликвидации чрезвычайным ситуациям (%)</t>
  </si>
  <si>
    <t>ИТОГО по направлению 1</t>
  </si>
  <si>
    <t>Направление 2. Организация и осуществление мероприятий по защите населения и территорий городского округа от чрезвычайных ситуаций природного и техногенного характера.</t>
  </si>
  <si>
    <t>Уровень оснащенности поисково-спасательной службы города средствами, обеспечивающими его максимальную эффективность при проведении аварийно-спасательных и других неотложных работ в случае возникновения чрезвычайных ситуаций (%)</t>
  </si>
  <si>
    <t>Соответствие уровня квалификации сотрудников единой дежурной диспетчерской службы г.Снежинска (%)</t>
  </si>
  <si>
    <t>Степень профессиональной подготовки сотрудников МБУ "Поисково-спасательная служба города Снежинска" (аттестация спасателей) (%)</t>
  </si>
  <si>
    <t>Аттестация МБУ "Поисково-спасательная служба города Снежинска" на право ведения аварийно-спасательных работ в чрезвычайных ситуациях (%)</t>
  </si>
  <si>
    <t>Контроль за содержанием пожарных гидрантов (%)</t>
  </si>
  <si>
    <t>Удельный вес должностных лиц и специалистов, повысивших квалификацию в области гражданской обороны и чрезвычайным ситуациям в общем объеме Плана комплектования курсов гражданской обороны слушателей на учебный год (%)</t>
  </si>
  <si>
    <t>Разработка и внедрение новых программ и методов обучения на курсах гражданской обороны (%)</t>
  </si>
  <si>
    <t>Соответствие квалификации сотрудников курсов гражданской обороны (%)</t>
  </si>
  <si>
    <t>ИТОГО по направлению 2</t>
  </si>
  <si>
    <t xml:space="preserve">доля расходов по Программе в общем объеме средств </t>
  </si>
  <si>
    <t>Направление 4. Меры социальной поддержки семей с детьми и малообеспеченных граждан</t>
  </si>
  <si>
    <t>Организация и проведение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</si>
  <si>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Содержание и  ремонт автодорог </t>
  </si>
  <si>
    <t>Организация перевозки призывников на областной сборный пункт и перевозки граждан, подлежащих призыву, на медицинское обследование в лечебные учреждения города Челябинска</t>
  </si>
  <si>
    <t>удельный вес граждан, которым предоставлено социальное обслуживание от общего числа нуждающихся</t>
  </si>
  <si>
    <t>доля финансовых средств, освоеных в ходе реализации Программы  в процентах</t>
  </si>
  <si>
    <t>Направление 5. Обеспечение предоставления мер социальной поддержки льготным актегориям граждан (государственные полномочия)</t>
  </si>
  <si>
    <t>Обеспечение деятельности МКУ «СЗИГХ»</t>
  </si>
  <si>
    <t xml:space="preserve"> Приобретение жилья для лиц из числа детей-сирот и детей, оставшихся без попечения родителей </t>
  </si>
  <si>
    <t>доля расходов по программе в общем объеме полученных средств</t>
  </si>
  <si>
    <t>Управление культуры</t>
  </si>
  <si>
    <t>Количество молодых граждан в возрасте от 14 до 30 лет, вовлеченных в волонтерскую, добровольческую и поисковую деятельность</t>
  </si>
  <si>
    <t>Направление 4. Проведение мероприятий для отдельных категорий граждан</t>
  </si>
  <si>
    <t>количество фактически снятых с учета семей превысило плановый показатель</t>
  </si>
  <si>
    <t>Показатели</t>
  </si>
  <si>
    <t>план</t>
  </si>
  <si>
    <t>факт</t>
  </si>
  <si>
    <t>отклонение (+,-)</t>
  </si>
  <si>
    <t>Коэфф. достижения индикативного показателя</t>
  </si>
  <si>
    <t>Коэфф. использования средств бюджета</t>
  </si>
  <si>
    <t>Эффективность использования средств бюджета</t>
  </si>
  <si>
    <t>Местный бюджет</t>
  </si>
  <si>
    <t>4=3-2</t>
  </si>
  <si>
    <t>5=3/2</t>
  </si>
  <si>
    <t>9=5/8</t>
  </si>
  <si>
    <t xml:space="preserve">доля расходов по данному направлению в общем объеме полученных средств </t>
  </si>
  <si>
    <t>Итого местный бюджет</t>
  </si>
  <si>
    <t>Итого областной (федеральный) бюджет</t>
  </si>
  <si>
    <t>ВСЕГО</t>
  </si>
  <si>
    <t>Причины отклонений</t>
  </si>
  <si>
    <t>Использование средств бюджета,   рублей</t>
  </si>
  <si>
    <t>8=7/6</t>
  </si>
  <si>
    <t>Областной (федеральный) бюджет</t>
  </si>
  <si>
    <t xml:space="preserve">Достижение индикативных показателей за отчетный 
год         </t>
  </si>
  <si>
    <t>1. Муниципальная Программа «Обеспечение доступным и комфортным жильем граждан Российской Федерации» в Снежинском городском округе» на 2015-2020 гг.</t>
  </si>
  <si>
    <t xml:space="preserve">Администрация </t>
  </si>
  <si>
    <t>«Оказание молодым семьям государственной поддержки для улучшения жилищных условий в городе Снежинске»</t>
  </si>
  <si>
    <t>«Развитие системы ипотечного жилищного кредитования»</t>
  </si>
  <si>
    <t>Итого по Программе 1</t>
  </si>
  <si>
    <t>Оказание помощи опекаемым детям, не получающих государственное обеспечение, детям из семей, находящихся в социально опасном положении, из малообеспеченных семей, находящихся в трудной жизненной ситуации в натуральном виде</t>
  </si>
  <si>
    <t>Приобретение средств реабилитации (кресла-коляски, трости и др.) для пункта проката</t>
  </si>
  <si>
    <t>Организация комплексной реабилитации инвалидов по зрению</t>
  </si>
  <si>
    <t>Возмещение расходов при проведении мероприятий, направленных на поддержку граждан, находящихся в трудной жизненной ситуации (лиц, освободившихся из мест лишения свободы, лиц без определённого места жительства, лиц с алкогольной и наркотической зависимостью)</t>
  </si>
  <si>
    <t>Предоставление субсидии социально ориентированным некоммерческим организациям (местной общественной организации инвалидов СГО ЧООО ВОИ) на возмещение затрат, связанных с проведением мероприятий</t>
  </si>
  <si>
    <t>Предоставление субсидии социально ориентированным некоммерческим организациям (Снежинскому городскому совету ветеранов) на возмещение затрат, связанных с осуществлением уставной деятельности, в объеме не ниже рекомендованного органами исполнительной власти Челябинской области</t>
  </si>
  <si>
    <t>Доля граждан Снежинского городского округа, систематически занимающихся физической культурой и спортом, в общей численности населения Снежинского городского округа в возрасте 3-79 лет</t>
  </si>
  <si>
    <t>Доля учащихся и студентов, систематически занимающихся физической культурой и спортом, в общей численности учащихся и студентов в Снежинском городском округе</t>
  </si>
  <si>
    <t>Доля граждан Снежинского городского округа, занимающихся физической культурой и спортом по месту работы, в общей численности населения занятого в экономике  Снежинского городского округа</t>
  </si>
  <si>
    <t>Доля лиц с ограниченными возможностями здоровья, занимающихся физической культурой и спортом, в общей численности данной категории населения в Снежинском городском округе</t>
  </si>
  <si>
    <t xml:space="preserve">Количество победителей и призеров областных, всероссийских и международных соревнований </t>
  </si>
  <si>
    <t>Подпрограмма 1 «Привлечение населения города Снежинска к систематическим занятиям физической культурой и спортом"</t>
  </si>
  <si>
    <t>Оптимизированно количество мероприятий, при этом увеличена средняя численность участников проведенных мероприятий</t>
  </si>
  <si>
    <t>Подпрограмма 2 "Подготовка спортивного резерва и успешное выступление Снежинских спортсменов на соревнованиях различного уровня"</t>
  </si>
  <si>
    <t>Подпрограма 3 "Развитие спортивной инфраструктуры"</t>
  </si>
  <si>
    <t>Доля общеобразовательных учреждений и учреждений дополнительного образования, оснащенных системой видеонаблюдения в общей численности общеобразовательных учреждений и учреждений дополнительного образования, подведомственных Управлению образования</t>
  </si>
  <si>
    <t>Доля обучающихся, имеющих I или II группу здоровья, в общей численности обучающихся общеобразовательных учреждений</t>
  </si>
  <si>
    <t>Численность детей школьного возраста, охваченных отдыхом и оздоровлением в загородных лагерях</t>
  </si>
  <si>
    <t>Доля детей, прошедших обследование и получивших консультации в городской психолого-медико-педагогической комиссии (ГПМПК) из числа нуждающихся</t>
  </si>
  <si>
    <t>Количество родителей (законных представителей) детей-инвалидов, получающих компенсацию за самостоятельное обучение детей на дому</t>
  </si>
  <si>
    <t>Доля лиц пенсионного возраста, систематически занимающихся физической культурой и спортом, в общей численности данной категории населения</t>
  </si>
  <si>
    <t>Количество спортивных клубов</t>
  </si>
  <si>
    <t>Количество проведенных физкультурно-спортивных мероприятий и соревнований по видам спорта</t>
  </si>
  <si>
    <t>Количество проведенных массовых физкультурных и спортивных мероприятий</t>
  </si>
  <si>
    <t>Количество участников физкультурно-оздоровительных и спортивно-массовых мероприятий</t>
  </si>
  <si>
    <t>Доля граждан, выполняющих нормы ВФСК "ГТО", в общей численности населения, принявшего участие в выполнении нормативов ГТО</t>
  </si>
  <si>
    <t>Доля граждан, занимающихся физической культурой и спортом по месту работы, в общей численности населения, занятого в экономике Снежинского городского округа</t>
  </si>
  <si>
    <t>Удельный вес занимающихся физической культурой и спортом на платной основе</t>
  </si>
  <si>
    <t>Загруженность спортивных сооружений подведомственных Управлению учреждений</t>
  </si>
  <si>
    <t>Загруженность спортивных сооружений подведомственных Управлению учреждений от нормативного значения</t>
  </si>
  <si>
    <t>Количество объектов, внесенных во Всероссийский реестр объектов спорта</t>
  </si>
  <si>
    <t>Количество размещенных анонсов и публикаций в местах массового пребывания людей и в средствах массовой информации</t>
  </si>
  <si>
    <t>Доля спортивных сооружений, обеспеченных системой видеонаблюдения</t>
  </si>
  <si>
    <t>Подпрограмма 2 "Подготовка спортивного резерва и успешное выступление Снежинских спортсменов на соревнованиях различного уровня "</t>
  </si>
  <si>
    <t>2.1 Реализация дополнительных общеобразовательных общеразвивающих программ</t>
  </si>
  <si>
    <t>2.2 Реализация дополнительных предпрофессиональных программ в области физической культуры и спорта</t>
  </si>
  <si>
    <t>2.3 Реализация программ спортивной подготовки</t>
  </si>
  <si>
    <t>2.4 Организация и проведение спортивно-оздоровительной работы по развитию физической культуры и спорта</t>
  </si>
  <si>
    <t>2.5 Содержание имущества, находящегося в муниципальной собственности</t>
  </si>
  <si>
    <t>2.6 Обеспечение выступления команды "Сунгуль" в чемпионате России по гандболу</t>
  </si>
  <si>
    <t>Доля граждан в возрасте 6-15 лет, занимающихся в спортивных учреждениях, в общей численности детей и молодежи в возрасте 6-15 лет</t>
  </si>
  <si>
    <t>Доля отчисленных с этапов подготовки от общего количества обучающихся и спортсменов в ДЮСШ и СШОР</t>
  </si>
  <si>
    <t>Соотношение количества масовых спортивных разрядов, присвоенных учащимся и спортсменам ДЮСШ и СШОР, к общему количеству занимающихся</t>
  </si>
  <si>
    <t>Количество педагогических работников, которым выплачивается денежное поощрение за счет средств местного бюджета</t>
  </si>
  <si>
    <t>Оказание услуг по перевозке призывников на областной сборный пункт, авто-часов</t>
  </si>
  <si>
    <t>Количество зарегистрированных преступлений</t>
  </si>
  <si>
    <t>Количество преступлений, совершенных в общественных местах</t>
  </si>
  <si>
    <t>Количество преступлений, совершенных лицами, находящимися в состоянии опьянения</t>
  </si>
  <si>
    <t>Количество преступлений, совершенных                                 несовершеннолетними</t>
  </si>
  <si>
    <t>Доля обучающихся в общеобразовательных учреждениях, принимающих участие в муниципальных мероприятиях, муниципальном этапе Всероссийской и областной олимпиады школьников, от общего числа обучающихся</t>
  </si>
  <si>
    <t>Доля обучающихся в общеобразовательных учреждениях, принимающих участие в мероприятиях областного, всероссийского, международного уровней, от общего числа обучающихся</t>
  </si>
  <si>
    <t xml:space="preserve">Количество подведомственных Управлению образования учреждений  </t>
  </si>
  <si>
    <t>Доля образовательных учреждений, внедривших информационную систему, содержащую данные о контингенте обучающихся, в общем количестве образовательных учреждений</t>
  </si>
  <si>
    <t>Компенсация затрат родителям детей-инвалидов, обучающих детей-инвалидов на дому самостоятельно</t>
  </si>
  <si>
    <t xml:space="preserve">Количество молодых граждан в возрасте от 14 до 30 лет, принявших участие в реализации мероприятий патриотической направленности
</t>
  </si>
  <si>
    <t>1. Подпрограмма "Развитие системы художественного образования"</t>
  </si>
  <si>
    <t>удельный вес выпускников образовательных учреждений для детей-сирот и детей, оставшихся без попечения родителей, устроенных на дальнейшее обучение на работу в процентах от общего числа выпускников данных учреждений</t>
  </si>
  <si>
    <t>Направление 1. Повышение доходности от использования муниципального имущества и земельных участков, реализации муниципального имущества</t>
  </si>
  <si>
    <t>Направление 2. Совершенствование системы учета муниципального имущества, земельных участков и контроля за их использованием.</t>
  </si>
  <si>
    <t>Администрация</t>
  </si>
  <si>
    <t>Собрание депутатов</t>
  </si>
  <si>
    <t>КСП</t>
  </si>
  <si>
    <t xml:space="preserve">экономия </t>
  </si>
  <si>
    <t>Итого по подпрограмме 2</t>
  </si>
  <si>
    <t>Сети электроснабжения в поселке Ближний Береговой (в т.ч. проектно-изыскательские работы)</t>
  </si>
  <si>
    <t>Сети электроснабжения в деревне Ключи (в т.ч. проектно-изыскательские работы)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</si>
  <si>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</si>
  <si>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Протяженность обслуживаемой улично-дорожной сети</t>
  </si>
  <si>
    <t>Площадь наносимой дорожной разметки</t>
  </si>
  <si>
    <t>Количество обслуживаемых светофорных объектов</t>
  </si>
  <si>
    <t>Площадь ямочного ремонта</t>
  </si>
  <si>
    <t>Протяженность обслуживаемых линий наружного освещения</t>
  </si>
  <si>
    <t>Протяженность обслуживаемых водопроводных сетей</t>
  </si>
  <si>
    <t>Площадь обслуживаемых помещений</t>
  </si>
  <si>
    <t>Количество потребляемой элетроэнергии</t>
  </si>
  <si>
    <t>Площадь газонов на содержании</t>
  </si>
  <si>
    <t>Протяженность живой изгороди на содержании</t>
  </si>
  <si>
    <t>Количество деревьев, подлежащих формовочной обрезке</t>
  </si>
  <si>
    <t>Количество цветочной рассады, подлежащей высадке</t>
  </si>
  <si>
    <t>Площадь объектов благоустройства, находящихся на содержании</t>
  </si>
  <si>
    <t>Количество организованных весенних субботников</t>
  </si>
  <si>
    <t>Количество контейнеров для сбора мусора на береговой полосе озера Синара</t>
  </si>
  <si>
    <t>Площадь территорий, подлежащих акарицидной обработке</t>
  </si>
  <si>
    <t xml:space="preserve">Количество дворового оборудования, находящегося на содержании, в т.ч.: игровые комплексы, качели, карусели, песочницы, спортплощадки, турники, горки, бельевые, хоккейные корты и т.д </t>
  </si>
  <si>
    <t>Количество фонтанных установок на обслуживании</t>
  </si>
  <si>
    <t>досрочное погашение кредитов заемщиками</t>
  </si>
  <si>
    <t xml:space="preserve">Организация в пределах своих полномочий повышения качества управления муниципальными финансами </t>
  </si>
  <si>
    <t>Отношение недопоступления местных налогов от представленияместным налоговым законодательством льгот к общему объему начисленных местных налогов (%)</t>
  </si>
  <si>
    <t>&lt; 1</t>
  </si>
  <si>
    <t>&lt;=5</t>
  </si>
  <si>
    <t>Исполнение годового плана по налоговым и неналоговым доходам бюджета Снежинского городского округа (%)</t>
  </si>
  <si>
    <t>Количество установок "Вечный огонь" на обслуживании</t>
  </si>
  <si>
    <t>Количество устанавливаемых элементов оформления города</t>
  </si>
  <si>
    <t>Количество знаков на водных объектах</t>
  </si>
  <si>
    <t>Благоустройство территорий</t>
  </si>
  <si>
    <t>Количество проводимых конкурсов "Самый благоустроенный двор"</t>
  </si>
  <si>
    <t>Количество мемориальных комплексов на обслуживании</t>
  </si>
  <si>
    <t>Площадь мест захоронения</t>
  </si>
  <si>
    <t>Количество тел умерших, подлежащих транспортировке с места смерти</t>
  </si>
  <si>
    <t>Количество гражданских панихид</t>
  </si>
  <si>
    <t>Площадь муниципального жилого фонда, находящегося на содержании</t>
  </si>
  <si>
    <t>Количество аварийно-опасных деревьев, подлежащих вырубке</t>
  </si>
  <si>
    <t>Площадь отводимых лесосек</t>
  </si>
  <si>
    <t>Площадь лесов, подлежащих уходу, лесовосстановлению и лесоразведению</t>
  </si>
  <si>
    <t>Протяженность противопожарных минерализованных полос</t>
  </si>
  <si>
    <t>Количество сохраненных рабочих мест на предприятиях малого и среднего предпринимательства, получивших субсидии</t>
  </si>
  <si>
    <t>Обеспечение деятельности призывной комиссии и ее участия в проведении социально - патриотической акции «День призывника»</t>
  </si>
  <si>
    <t>Количество муниципальных служащих, прошедших повышение квалификации</t>
  </si>
  <si>
    <t>КУИ</t>
  </si>
  <si>
    <t>Управление образования</t>
  </si>
  <si>
    <t xml:space="preserve">Повышение квалификации муниципальных служащих города </t>
  </si>
  <si>
    <t>Удельный вес семей, находившихся в социально опасном положении, снятых с учета в связи с улучшением ситуации в семье от общего количества семей, состоящих на учете как семьи, находящиеся в социально опасном положении в рамках Программы (%)</t>
  </si>
  <si>
    <t>Удельный вес детей-сирот и детей, оставшихся без попечения родителей, устроенных за отчетный период на воспитание в семьи, в процентах от общего числа детей-сирот и детей, оставшихся без попечения родителей, нуждающихся в устройстве в рамках Программы  (%)</t>
  </si>
  <si>
    <t>УФиС</t>
  </si>
  <si>
    <t>УКиМП</t>
  </si>
  <si>
    <t>Итого по программе 2</t>
  </si>
  <si>
    <t>Направление 1. Организация и осуществление мероприятий по гражданской обороне.</t>
  </si>
  <si>
    <t>Уровень обеспеченности работников структурных подразделений администрации города и муниципальных учреждений средствамииндивидуальной защиты в условиях чрезвычайных ситуаций и особый период (%)</t>
  </si>
  <si>
    <t>Степень выполнения Плана основных мероприятий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 (%)</t>
  </si>
  <si>
    <t>Эксплуатируемая площадь здания бизнес-инкубатора</t>
  </si>
  <si>
    <t>Степень готовности Планов по гражданской обороне, предотвращению и ликвидации чрезвычайных ситуаций (%)</t>
  </si>
  <si>
    <t>Степень готовности системы оповещения (%)</t>
  </si>
  <si>
    <t>3. Муниципальная Программа "Развитие образования в Снежинском городском округе" на 2018 - 2023 гг.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</si>
  <si>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</si>
  <si>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</si>
  <si>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 </t>
  </si>
  <si>
    <t xml:space="preserve">Финансовое обеспечение деятельности Управления образования </t>
  </si>
  <si>
    <t>Подпрограмма 2 "Повышение безопасности дорожного движения"</t>
  </si>
  <si>
    <t>Итого по подпрограмме 2:</t>
  </si>
  <si>
    <t>Подпрограмма 3 "Организация деятельности муниципальными учреждениями (предприятиями)"</t>
  </si>
  <si>
    <t>Организация содержания и ремонта муниципального жилищного фонда (МБУ «ОМОС»)</t>
  </si>
  <si>
    <t>Проведение ухода за лесами, осуществление лесовосстановления и лесоразведения  (МКУ «Снежинское лесничество»)</t>
  </si>
  <si>
    <t>Степень полноты нормативной базы по вопросам муниципальной службы, в процентах от требуемого количества муниципальных правовых актов по вопросам муниципальной службы</t>
  </si>
  <si>
    <t>Степень соответствия правовой нормативной базы по вопросам муниципальной службы законодательству Российской Федерации и Челябинской области, в процентах от общего количества принятых муниципальных правовых актов по вопросам муниципальной службы</t>
  </si>
  <si>
    <t>УСЗН</t>
  </si>
  <si>
    <t>Оказание единовременной материальной помощи (адресной социальной помощи) ко Дню знаний опекунам (попечителям), не получающим денежные средства на содержание детей, оставшихся без попечения родителей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</si>
</sst>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00000"/>
    <numFmt numFmtId="181" formatCode="_-* #,##0.0_р_._-;\-* #,##0.0_р_._-;_-* &quot;-&quot;??_р_._-;_-@_-"/>
    <numFmt numFmtId="182" formatCode="#,##0.000_ ;\-#,##0.000\ "/>
    <numFmt numFmtId="183" formatCode="0.0%"/>
    <numFmt numFmtId="184" formatCode="#,##0.0"/>
    <numFmt numFmtId="185" formatCode="_-* #,##0_р_._-;\-* #,##0_р_._-;_-* &quot;-&quot;??_р_._-;_-@_-"/>
    <numFmt numFmtId="186" formatCode="_-* #,##0.0000_р_._-;\-* #,##0.0000_р_._-;_-* &quot;-&quot;??_р_._-;_-@_-"/>
    <numFmt numFmtId="187" formatCode="#,##0.00_р_."/>
    <numFmt numFmtId="188" formatCode="#,##0.0000"/>
    <numFmt numFmtId="189" formatCode="?"/>
    <numFmt numFmtId="190" formatCode="0.0"/>
    <numFmt numFmtId="191" formatCode="#,##0.00000"/>
    <numFmt numFmtId="192" formatCode="0.0000"/>
    <numFmt numFmtId="193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 Cyr"/>
      <family val="0"/>
    </font>
    <font>
      <b/>
      <i/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4" fontId="5" fillId="0" borderId="12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54" applyNumberFormat="1" applyFont="1" applyBorder="1" applyAlignment="1">
      <alignment vertical="top" wrapText="1"/>
      <protection/>
    </xf>
    <xf numFmtId="3" fontId="5" fillId="0" borderId="1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174" fontId="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5" fillId="0" borderId="10" xfId="53" applyNumberFormat="1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7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7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center" vertical="top"/>
    </xf>
    <xf numFmtId="4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top" wrapText="1"/>
    </xf>
    <xf numFmtId="174" fontId="5" fillId="0" borderId="10" xfId="54" applyNumberFormat="1" applyFont="1" applyBorder="1" applyAlignment="1">
      <alignment horizontal="center" vertical="top"/>
      <protection/>
    </xf>
    <xf numFmtId="3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187" fontId="5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179" fontId="5" fillId="0" borderId="10" xfId="53" applyNumberFormat="1" applyFont="1" applyBorder="1" applyAlignment="1">
      <alignment vertical="top" wrapText="1"/>
      <protection/>
    </xf>
    <xf numFmtId="4" fontId="15" fillId="0" borderId="10" xfId="0" applyNumberFormat="1" applyFont="1" applyBorder="1" applyAlignment="1">
      <alignment vertical="top" wrapText="1"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/>
      <protection/>
    </xf>
    <xf numFmtId="174" fontId="5" fillId="0" borderId="10" xfId="54" applyNumberFormat="1" applyFont="1" applyBorder="1" applyAlignment="1">
      <alignment horizontal="center" vertical="center"/>
      <protection/>
    </xf>
    <xf numFmtId="0" fontId="5" fillId="0" borderId="10" xfId="62" applyNumberFormat="1" applyFont="1" applyBorder="1" applyAlignment="1">
      <alignment horizontal="left" vertical="center" wrapText="1"/>
    </xf>
    <xf numFmtId="182" fontId="5" fillId="0" borderId="10" xfId="62" applyNumberFormat="1" applyFont="1" applyBorder="1" applyAlignment="1">
      <alignment horizontal="center" vertical="center" wrapText="1"/>
    </xf>
    <xf numFmtId="4" fontId="5" fillId="0" borderId="10" xfId="6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5" fillId="0" borderId="10" xfId="62" applyNumberFormat="1" applyFont="1" applyBorder="1" applyAlignment="1">
      <alignment horizontal="left" vertical="center" wrapText="1"/>
    </xf>
    <xf numFmtId="180" fontId="5" fillId="0" borderId="10" xfId="62" applyNumberFormat="1" applyFont="1" applyBorder="1" applyAlignment="1">
      <alignment horizontal="left" vertical="center" wrapText="1"/>
    </xf>
    <xf numFmtId="179" fontId="5" fillId="0" borderId="10" xfId="54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 vertical="top"/>
    </xf>
    <xf numFmtId="0" fontId="5" fillId="0" borderId="14" xfId="62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87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174" fontId="5" fillId="0" borderId="11" xfId="0" applyNumberFormat="1" applyFont="1" applyBorder="1" applyAlignment="1">
      <alignment horizontal="center" vertical="top"/>
    </xf>
    <xf numFmtId="179" fontId="15" fillId="0" borderId="10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left" vertical="top" wrapText="1"/>
    </xf>
    <xf numFmtId="184" fontId="5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left" vertical="top" wrapText="1"/>
    </xf>
    <xf numFmtId="184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center" vertical="top"/>
    </xf>
    <xf numFmtId="174" fontId="13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179" fontId="15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top"/>
    </xf>
    <xf numFmtId="179" fontId="13" fillId="0" borderId="10" xfId="0" applyNumberFormat="1" applyFont="1" applyBorder="1" applyAlignment="1">
      <alignment horizontal="center" vertical="top"/>
    </xf>
    <xf numFmtId="179" fontId="15" fillId="0" borderId="10" xfId="0" applyNumberFormat="1" applyFont="1" applyBorder="1" applyAlignment="1">
      <alignment horizontal="left" vertical="top"/>
    </xf>
    <xf numFmtId="184" fontId="13" fillId="0" borderId="10" xfId="0" applyNumberFormat="1" applyFont="1" applyBorder="1" applyAlignment="1">
      <alignment horizontal="center" vertical="top"/>
    </xf>
    <xf numFmtId="184" fontId="13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2" fontId="5" fillId="0" borderId="10" xfId="54" applyNumberFormat="1" applyFont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179" fontId="5" fillId="0" borderId="10" xfId="0" applyNumberFormat="1" applyFont="1" applyBorder="1" applyAlignment="1">
      <alignment vertical="center"/>
    </xf>
    <xf numFmtId="179" fontId="5" fillId="0" borderId="10" xfId="53" applyNumberFormat="1" applyFont="1" applyBorder="1" applyAlignment="1">
      <alignment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179" fontId="10" fillId="0" borderId="10" xfId="0" applyNumberFormat="1" applyFont="1" applyBorder="1" applyAlignment="1">
      <alignment horizontal="center" vertical="center"/>
    </xf>
    <xf numFmtId="179" fontId="10" fillId="0" borderId="10" xfId="53" applyNumberFormat="1" applyFont="1" applyBorder="1" applyAlignment="1">
      <alignment vertical="center" wrapText="1"/>
      <protection/>
    </xf>
    <xf numFmtId="0" fontId="10" fillId="0" borderId="13" xfId="0" applyFont="1" applyBorder="1" applyAlignment="1">
      <alignment vertical="top" wrapText="1"/>
    </xf>
    <xf numFmtId="179" fontId="10" fillId="0" borderId="10" xfId="53" applyNumberFormat="1" applyFont="1" applyBorder="1" applyAlignment="1">
      <alignment vertical="top" wrapText="1"/>
      <protection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9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62" applyNumberFormat="1" applyFont="1" applyBorder="1" applyAlignment="1">
      <alignment horizontal="left" vertical="center" wrapText="1"/>
    </xf>
    <xf numFmtId="4" fontId="3" fillId="0" borderId="10" xfId="62" applyNumberFormat="1" applyFont="1" applyBorder="1" applyAlignment="1">
      <alignment horizontal="center" vertical="center" wrapText="1"/>
    </xf>
    <xf numFmtId="182" fontId="3" fillId="0" borderId="10" xfId="6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62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174" fontId="3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1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174" fontId="5" fillId="0" borderId="10" xfId="53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vertical="top" wrapText="1"/>
    </xf>
    <xf numFmtId="174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top"/>
    </xf>
    <xf numFmtId="179" fontId="13" fillId="0" borderId="10" xfId="0" applyNumberFormat="1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left" vertical="top" wrapText="1"/>
    </xf>
    <xf numFmtId="0" fontId="13" fillId="0" borderId="17" xfId="0" applyFont="1" applyBorder="1" applyAlignment="1">
      <alignment vertical="top" wrapText="1"/>
    </xf>
    <xf numFmtId="190" fontId="5" fillId="0" borderId="10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174" fontId="8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187" fontId="1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2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wrapText="1"/>
    </xf>
    <xf numFmtId="174" fontId="3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 wrapText="1"/>
    </xf>
    <xf numFmtId="3" fontId="5" fillId="0" borderId="13" xfId="0" applyNumberFormat="1" applyFont="1" applyBorder="1" applyAlignment="1">
      <alignment horizontal="center" vertical="center" wrapText="1"/>
    </xf>
    <xf numFmtId="181" fontId="3" fillId="0" borderId="10" xfId="62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179" fontId="5" fillId="0" borderId="13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174" fontId="5" fillId="0" borderId="16" xfId="0" applyNumberFormat="1" applyFont="1" applyBorder="1" applyAlignment="1">
      <alignment vertical="top" wrapText="1"/>
    </xf>
    <xf numFmtId="4" fontId="5" fillId="0" borderId="16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top"/>
    </xf>
    <xf numFmtId="179" fontId="3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191" fontId="5" fillId="0" borderId="10" xfId="0" applyNumberFormat="1" applyFont="1" applyBorder="1" applyAlignment="1">
      <alignment horizontal="center" vertical="top" wrapText="1"/>
    </xf>
    <xf numFmtId="174" fontId="3" fillId="0" borderId="12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17" fillId="0" borderId="10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19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74" fontId="3" fillId="0" borderId="10" xfId="54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vertical="top" wrapText="1"/>
    </xf>
    <xf numFmtId="189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4" fontId="5" fillId="0" borderId="13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5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wrapText="1"/>
    </xf>
    <xf numFmtId="0" fontId="13" fillId="0" borderId="13" xfId="0" applyFont="1" applyBorder="1" applyAlignment="1">
      <alignment vertical="top" wrapText="1"/>
    </xf>
    <xf numFmtId="174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" fontId="20" fillId="0" borderId="10" xfId="0" applyNumberFormat="1" applyFont="1" applyBorder="1" applyAlignment="1">
      <alignment horizontal="center" vertical="top"/>
    </xf>
    <xf numFmtId="179" fontId="20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wrapText="1"/>
    </xf>
    <xf numFmtId="4" fontId="5" fillId="0" borderId="14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174" fontId="6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4" fillId="0" borderId="11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2" fontId="3" fillId="0" borderId="16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0" fontId="9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4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4" fillId="0" borderId="16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7" fillId="0" borderId="16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4" fontId="9" fillId="0" borderId="14" xfId="0" applyNumberFormat="1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7" fillId="0" borderId="16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3" fillId="0" borderId="1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wrapText="1"/>
    </xf>
    <xf numFmtId="2" fontId="14" fillId="0" borderId="16" xfId="0" applyNumberFormat="1" applyFont="1" applyBorder="1" applyAlignment="1">
      <alignment wrapText="1"/>
    </xf>
    <xf numFmtId="2" fontId="14" fillId="0" borderId="13" xfId="0" applyNumberFormat="1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зультаты оценки эффективност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2"/>
  <sheetViews>
    <sheetView tabSelected="1" view="pageBreakPreview" zoomScaleSheetLayoutView="100" workbookViewId="0" topLeftCell="A742">
      <selection activeCell="K175" sqref="K175"/>
    </sheetView>
  </sheetViews>
  <sheetFormatPr defaultColWidth="9.00390625" defaultRowHeight="12.75"/>
  <cols>
    <col min="1" max="1" width="38.875" style="0" customWidth="1"/>
    <col min="2" max="2" width="10.875" style="0" customWidth="1"/>
    <col min="3" max="3" width="10.25390625" style="0" customWidth="1"/>
    <col min="4" max="4" width="10.00390625" style="0" customWidth="1"/>
    <col min="5" max="5" width="11.25390625" style="0" customWidth="1"/>
    <col min="6" max="7" width="15.375" style="0" customWidth="1"/>
    <col min="8" max="9" width="10.00390625" style="0" customWidth="1"/>
    <col min="10" max="10" width="24.875" style="0" customWidth="1"/>
    <col min="11" max="11" width="10.25390625" style="0" customWidth="1"/>
  </cols>
  <sheetData>
    <row r="1" spans="1:10" ht="15.75">
      <c r="A1" s="379" t="s">
        <v>228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</row>
    <row r="3" spans="1:11" ht="39.75" customHeight="1">
      <c r="A3" s="381" t="s">
        <v>490</v>
      </c>
      <c r="B3" s="369" t="s">
        <v>509</v>
      </c>
      <c r="C3" s="370"/>
      <c r="D3" s="371"/>
      <c r="E3" s="381" t="s">
        <v>494</v>
      </c>
      <c r="F3" s="369" t="s">
        <v>506</v>
      </c>
      <c r="G3" s="371"/>
      <c r="H3" s="381" t="s">
        <v>495</v>
      </c>
      <c r="I3" s="381" t="s">
        <v>496</v>
      </c>
      <c r="J3" s="381" t="s">
        <v>505</v>
      </c>
      <c r="K3" s="401"/>
    </row>
    <row r="4" spans="1:11" ht="27.75" customHeight="1">
      <c r="A4" s="382"/>
      <c r="B4" s="7" t="s">
        <v>491</v>
      </c>
      <c r="C4" s="7" t="s">
        <v>492</v>
      </c>
      <c r="D4" s="7" t="s">
        <v>493</v>
      </c>
      <c r="E4" s="382"/>
      <c r="F4" s="7" t="s">
        <v>491</v>
      </c>
      <c r="G4" s="7" t="s">
        <v>492</v>
      </c>
      <c r="H4" s="382"/>
      <c r="I4" s="382"/>
      <c r="J4" s="382"/>
      <c r="K4" s="401"/>
    </row>
    <row r="5" spans="1:10" ht="12.75">
      <c r="A5" s="7">
        <v>1</v>
      </c>
      <c r="B5" s="7">
        <v>2</v>
      </c>
      <c r="C5" s="7">
        <v>3</v>
      </c>
      <c r="D5" s="7" t="s">
        <v>498</v>
      </c>
      <c r="E5" s="7" t="s">
        <v>499</v>
      </c>
      <c r="F5" s="7">
        <v>6</v>
      </c>
      <c r="G5" s="7">
        <v>7</v>
      </c>
      <c r="H5" s="7" t="s">
        <v>507</v>
      </c>
      <c r="I5" s="7" t="s">
        <v>500</v>
      </c>
      <c r="J5" s="7">
        <v>10</v>
      </c>
    </row>
    <row r="6" spans="1:10" ht="12.75">
      <c r="A6" s="372" t="s">
        <v>497</v>
      </c>
      <c r="B6" s="373"/>
      <c r="C6" s="373"/>
      <c r="D6" s="373"/>
      <c r="E6" s="373"/>
      <c r="F6" s="373"/>
      <c r="G6" s="373"/>
      <c r="H6" s="373"/>
      <c r="I6" s="373"/>
      <c r="J6" s="374"/>
    </row>
    <row r="7" spans="1:10" ht="25.5" customHeight="1">
      <c r="A7" s="318" t="s">
        <v>510</v>
      </c>
      <c r="B7" s="383"/>
      <c r="C7" s="383"/>
      <c r="D7" s="383"/>
      <c r="E7" s="383"/>
      <c r="F7" s="383"/>
      <c r="G7" s="383"/>
      <c r="H7" s="383"/>
      <c r="I7" s="383"/>
      <c r="J7" s="384"/>
    </row>
    <row r="8" spans="1:10" ht="12.75">
      <c r="A8" s="2" t="s">
        <v>511</v>
      </c>
      <c r="B8" s="9"/>
      <c r="C8" s="231"/>
      <c r="D8" s="231"/>
      <c r="E8" s="232"/>
      <c r="F8" s="233"/>
      <c r="G8" s="233"/>
      <c r="H8" s="232"/>
      <c r="I8" s="232"/>
      <c r="J8" s="10"/>
    </row>
    <row r="9" spans="1:10" ht="38.25">
      <c r="A9" s="1" t="s">
        <v>512</v>
      </c>
      <c r="B9" s="155">
        <v>16</v>
      </c>
      <c r="C9" s="155">
        <v>16</v>
      </c>
      <c r="D9" s="155">
        <f>C9-B9</f>
        <v>0</v>
      </c>
      <c r="E9" s="156">
        <f>C9/B9</f>
        <v>1</v>
      </c>
      <c r="F9" s="157">
        <v>4139732.1</v>
      </c>
      <c r="G9" s="158">
        <v>4139732.1</v>
      </c>
      <c r="H9" s="156">
        <f>G9/F9</f>
        <v>1</v>
      </c>
      <c r="I9" s="11"/>
      <c r="J9" s="159"/>
    </row>
    <row r="10" spans="1:10" ht="25.5">
      <c r="A10" s="1" t="s">
        <v>513</v>
      </c>
      <c r="B10" s="18">
        <v>121</v>
      </c>
      <c r="C10" s="160">
        <v>121</v>
      </c>
      <c r="D10" s="155">
        <f>C10-B10</f>
        <v>0</v>
      </c>
      <c r="E10" s="156">
        <f>C10/B10</f>
        <v>1</v>
      </c>
      <c r="F10" s="161">
        <v>1188486</v>
      </c>
      <c r="G10" s="161">
        <v>1077181.34</v>
      </c>
      <c r="H10" s="156">
        <f>G10/F10</f>
        <v>0.9063475211319276</v>
      </c>
      <c r="I10" s="162"/>
      <c r="J10" s="166" t="s">
        <v>600</v>
      </c>
    </row>
    <row r="11" spans="1:10" ht="25.5">
      <c r="A11" s="1" t="s">
        <v>501</v>
      </c>
      <c r="B11" s="7"/>
      <c r="C11" s="7"/>
      <c r="D11" s="7"/>
      <c r="E11" s="11"/>
      <c r="F11" s="4">
        <f>F12/F722</f>
        <v>0.0023915731620461653</v>
      </c>
      <c r="G11" s="4">
        <f>G12/G722</f>
        <v>0.0023731832508282857</v>
      </c>
      <c r="H11" s="4"/>
      <c r="I11" s="4"/>
      <c r="J11" s="7"/>
    </row>
    <row r="12" spans="1:11" ht="12.75">
      <c r="A12" s="3" t="s">
        <v>514</v>
      </c>
      <c r="B12" s="76">
        <f>SUM(B9:B10)</f>
        <v>137</v>
      </c>
      <c r="C12" s="76">
        <f>SUM(C9:C10)</f>
        <v>137</v>
      </c>
      <c r="D12" s="76">
        <f>C12-B12</f>
        <v>0</v>
      </c>
      <c r="E12" s="28">
        <f>C12/B12</f>
        <v>1</v>
      </c>
      <c r="F12" s="77">
        <f>SUM(F9:F10)</f>
        <v>5328218.1</v>
      </c>
      <c r="G12" s="77">
        <f>SUM(G9:G10)</f>
        <v>5216913.44</v>
      </c>
      <c r="H12" s="28">
        <f>G12/F12</f>
        <v>0.9791103408473465</v>
      </c>
      <c r="I12" s="28">
        <f>E12/H12</f>
        <v>1.021335347285348</v>
      </c>
      <c r="J12" s="28"/>
      <c r="K12" s="234"/>
    </row>
    <row r="13" spans="1:10" ht="12.75" customHeight="1">
      <c r="A13" s="318" t="s">
        <v>229</v>
      </c>
      <c r="B13" s="319"/>
      <c r="C13" s="319"/>
      <c r="D13" s="319"/>
      <c r="E13" s="319"/>
      <c r="F13" s="319"/>
      <c r="G13" s="319"/>
      <c r="H13" s="319"/>
      <c r="I13" s="319"/>
      <c r="J13" s="320"/>
    </row>
    <row r="14" spans="1:10" ht="12.75">
      <c r="A14" s="343" t="s">
        <v>570</v>
      </c>
      <c r="B14" s="306"/>
      <c r="C14" s="306"/>
      <c r="D14" s="306"/>
      <c r="E14" s="306"/>
      <c r="F14" s="306"/>
      <c r="G14" s="306"/>
      <c r="H14" s="306"/>
      <c r="I14" s="375"/>
      <c r="J14" s="7"/>
    </row>
    <row r="15" spans="1:10" ht="50.25" customHeight="1">
      <c r="A15" s="38" t="s">
        <v>183</v>
      </c>
      <c r="B15" s="7"/>
      <c r="C15" s="7"/>
      <c r="D15" s="7"/>
      <c r="E15" s="4"/>
      <c r="F15" s="34">
        <v>35661252.76</v>
      </c>
      <c r="G15" s="6">
        <v>35661252.76</v>
      </c>
      <c r="H15" s="11">
        <f>G15/F15</f>
        <v>1</v>
      </c>
      <c r="I15" s="4"/>
      <c r="J15" s="7"/>
    </row>
    <row r="16" spans="1:10" ht="39.75" customHeight="1">
      <c r="A16" s="38" t="s">
        <v>180</v>
      </c>
      <c r="B16" s="33">
        <v>21.3</v>
      </c>
      <c r="C16" s="33">
        <v>21.3</v>
      </c>
      <c r="D16" s="81">
        <f>C16-B16</f>
        <v>0</v>
      </c>
      <c r="E16" s="37">
        <f>C16/B16</f>
        <v>1</v>
      </c>
      <c r="F16" s="6"/>
      <c r="G16" s="6"/>
      <c r="H16" s="11"/>
      <c r="I16" s="4"/>
      <c r="J16" s="7"/>
    </row>
    <row r="17" spans="1:10" ht="26.25" customHeight="1">
      <c r="A17" s="38" t="s">
        <v>181</v>
      </c>
      <c r="B17" s="33">
        <v>408</v>
      </c>
      <c r="C17" s="33">
        <v>408</v>
      </c>
      <c r="D17" s="81">
        <f>C17-B17</f>
        <v>0</v>
      </c>
      <c r="E17" s="37">
        <f>C17/B17</f>
        <v>1</v>
      </c>
      <c r="F17" s="6"/>
      <c r="G17" s="6"/>
      <c r="H17" s="11"/>
      <c r="I17" s="4"/>
      <c r="J17" s="7"/>
    </row>
    <row r="18" spans="1:10" ht="12.75">
      <c r="A18" s="3" t="s">
        <v>149</v>
      </c>
      <c r="B18" s="7">
        <f>SUM(B16:B17)</f>
        <v>429.3</v>
      </c>
      <c r="C18" s="7">
        <f>SUM(C16:C17)</f>
        <v>429.3</v>
      </c>
      <c r="D18" s="7">
        <f>C18-B18</f>
        <v>0</v>
      </c>
      <c r="E18" s="4">
        <f>C18/B18</f>
        <v>1</v>
      </c>
      <c r="F18" s="6">
        <f>SUM(F15:F17)</f>
        <v>35661252.76</v>
      </c>
      <c r="G18" s="6">
        <f>SUM(G15:G17)</f>
        <v>35661252.76</v>
      </c>
      <c r="H18" s="11">
        <f>G18/F18</f>
        <v>1</v>
      </c>
      <c r="I18" s="4"/>
      <c r="J18" s="25"/>
    </row>
    <row r="19" spans="1:10" ht="12.75">
      <c r="A19" s="376" t="s">
        <v>182</v>
      </c>
      <c r="B19" s="376"/>
      <c r="C19" s="376"/>
      <c r="D19" s="376"/>
      <c r="E19" s="376"/>
      <c r="F19" s="376"/>
      <c r="G19" s="376"/>
      <c r="H19" s="376"/>
      <c r="I19" s="376"/>
      <c r="J19" s="376"/>
    </row>
    <row r="20" spans="1:10" ht="25.5">
      <c r="A20" s="36" t="s">
        <v>184</v>
      </c>
      <c r="B20" s="52"/>
      <c r="C20" s="52"/>
      <c r="D20" s="82"/>
      <c r="E20" s="82"/>
      <c r="F20" s="6">
        <v>10400</v>
      </c>
      <c r="G20" s="6">
        <v>10400</v>
      </c>
      <c r="H20" s="11">
        <f>G20/F20</f>
        <v>1</v>
      </c>
      <c r="I20" s="52"/>
      <c r="J20" s="52"/>
    </row>
    <row r="21" spans="1:10" ht="41.25" customHeight="1">
      <c r="A21" s="36" t="s">
        <v>569</v>
      </c>
      <c r="B21" s="7">
        <v>8000</v>
      </c>
      <c r="C21" s="7">
        <v>8000</v>
      </c>
      <c r="D21" s="81">
        <f>C21-B21</f>
        <v>0</v>
      </c>
      <c r="E21" s="37">
        <f>C21/B21</f>
        <v>1</v>
      </c>
      <c r="F21" s="6"/>
      <c r="G21" s="6"/>
      <c r="H21" s="11"/>
      <c r="I21" s="52"/>
      <c r="J21" s="52"/>
    </row>
    <row r="22" spans="1:10" ht="25.5">
      <c r="A22" s="36" t="s">
        <v>185</v>
      </c>
      <c r="B22" s="52"/>
      <c r="C22" s="52"/>
      <c r="D22" s="82"/>
      <c r="E22" s="82"/>
      <c r="F22" s="6">
        <v>90000</v>
      </c>
      <c r="G22" s="6">
        <v>90000</v>
      </c>
      <c r="H22" s="11">
        <f>G22/F22</f>
        <v>1</v>
      </c>
      <c r="I22" s="52"/>
      <c r="J22" s="52"/>
    </row>
    <row r="23" spans="1:10" ht="54.75" customHeight="1">
      <c r="A23" s="36" t="s">
        <v>186</v>
      </c>
      <c r="B23" s="7">
        <v>5</v>
      </c>
      <c r="C23" s="7">
        <v>5</v>
      </c>
      <c r="D23" s="81">
        <f>C23-B23</f>
        <v>0</v>
      </c>
      <c r="E23" s="37">
        <f>C23/B23</f>
        <v>1</v>
      </c>
      <c r="F23" s="6"/>
      <c r="G23" s="6"/>
      <c r="H23" s="11"/>
      <c r="I23" s="52"/>
      <c r="J23" s="25"/>
    </row>
    <row r="24" spans="1:10" ht="39.75" customHeight="1">
      <c r="A24" s="36" t="s">
        <v>187</v>
      </c>
      <c r="B24" s="52"/>
      <c r="C24" s="52"/>
      <c r="D24" s="82"/>
      <c r="E24" s="82"/>
      <c r="F24" s="6">
        <v>1000</v>
      </c>
      <c r="G24" s="6">
        <v>1000</v>
      </c>
      <c r="H24" s="11">
        <f>G24/F24</f>
        <v>1</v>
      </c>
      <c r="I24" s="52"/>
      <c r="J24" s="25"/>
    </row>
    <row r="25" spans="1:10" ht="69.75" customHeight="1">
      <c r="A25" s="38" t="s">
        <v>325</v>
      </c>
      <c r="B25" s="7">
        <v>4100</v>
      </c>
      <c r="C25" s="7">
        <v>4100</v>
      </c>
      <c r="D25" s="8">
        <f>C25-B25</f>
        <v>0</v>
      </c>
      <c r="E25" s="11">
        <f>C25/B25</f>
        <v>1</v>
      </c>
      <c r="F25" s="6"/>
      <c r="G25" s="6"/>
      <c r="H25" s="4"/>
      <c r="I25" s="4"/>
      <c r="J25" s="7"/>
    </row>
    <row r="26" spans="1:10" ht="39.75" customHeight="1">
      <c r="A26" s="38" t="s">
        <v>188</v>
      </c>
      <c r="B26" s="7"/>
      <c r="C26" s="7"/>
      <c r="D26" s="8"/>
      <c r="E26" s="11"/>
      <c r="F26" s="6">
        <v>18600</v>
      </c>
      <c r="G26" s="6">
        <v>18600</v>
      </c>
      <c r="H26" s="11">
        <f>G26/F26</f>
        <v>1</v>
      </c>
      <c r="I26" s="4"/>
      <c r="J26" s="7"/>
    </row>
    <row r="27" spans="1:10" ht="77.25" customHeight="1">
      <c r="A27" s="38" t="s">
        <v>161</v>
      </c>
      <c r="B27" s="7">
        <v>20</v>
      </c>
      <c r="C27" s="7">
        <v>20</v>
      </c>
      <c r="D27" s="8">
        <f>C27-B27</f>
        <v>0</v>
      </c>
      <c r="E27" s="11">
        <f>C27/B27</f>
        <v>1</v>
      </c>
      <c r="F27" s="6"/>
      <c r="G27" s="6"/>
      <c r="H27" s="4"/>
      <c r="I27" s="4"/>
      <c r="J27" s="7"/>
    </row>
    <row r="28" spans="1:10" ht="39.75" customHeight="1">
      <c r="A28" s="38" t="s">
        <v>487</v>
      </c>
      <c r="B28" s="33">
        <v>180</v>
      </c>
      <c r="C28" s="33">
        <v>180</v>
      </c>
      <c r="D28" s="81">
        <f>C28-B28</f>
        <v>0</v>
      </c>
      <c r="E28" s="37">
        <f>C28/B28</f>
        <v>1</v>
      </c>
      <c r="F28" s="77"/>
      <c r="G28" s="77"/>
      <c r="H28" s="28"/>
      <c r="I28" s="28"/>
      <c r="J28" s="28"/>
    </row>
    <row r="29" spans="1:10" ht="51">
      <c r="A29" s="38" t="s">
        <v>189</v>
      </c>
      <c r="B29" s="33">
        <v>14</v>
      </c>
      <c r="C29" s="33">
        <v>14</v>
      </c>
      <c r="D29" s="81">
        <f>C29-B29</f>
        <v>0</v>
      </c>
      <c r="E29" s="83">
        <f>C29/B29</f>
        <v>1</v>
      </c>
      <c r="F29" s="77"/>
      <c r="G29" s="77"/>
      <c r="H29" s="28"/>
      <c r="I29" s="28"/>
      <c r="J29" s="28"/>
    </row>
    <row r="30" spans="1:10" ht="25.5">
      <c r="A30" s="38" t="s">
        <v>190</v>
      </c>
      <c r="B30" s="42"/>
      <c r="C30" s="42"/>
      <c r="D30" s="81"/>
      <c r="E30" s="35"/>
      <c r="F30" s="34">
        <v>760198.17</v>
      </c>
      <c r="G30" s="34">
        <v>760198.17</v>
      </c>
      <c r="H30" s="37">
        <f>G30/F30</f>
        <v>1</v>
      </c>
      <c r="I30" s="35"/>
      <c r="J30" s="28"/>
    </row>
    <row r="31" spans="1:10" ht="25.5">
      <c r="A31" s="208" t="s">
        <v>1</v>
      </c>
      <c r="B31" s="42"/>
      <c r="C31" s="42"/>
      <c r="D31" s="81"/>
      <c r="E31" s="35"/>
      <c r="F31" s="34">
        <v>323583.9</v>
      </c>
      <c r="G31" s="34">
        <v>323583.9</v>
      </c>
      <c r="H31" s="37">
        <f>G31/F31</f>
        <v>1</v>
      </c>
      <c r="I31" s="35"/>
      <c r="J31" s="28"/>
    </row>
    <row r="32" spans="1:10" ht="25.5">
      <c r="A32" s="208" t="s">
        <v>2</v>
      </c>
      <c r="B32" s="42">
        <v>1115</v>
      </c>
      <c r="C32" s="42">
        <v>1101</v>
      </c>
      <c r="D32" s="81">
        <f>C32-B32</f>
        <v>-14</v>
      </c>
      <c r="E32" s="83">
        <f>C32/B32</f>
        <v>0.9874439461883409</v>
      </c>
      <c r="F32" s="34"/>
      <c r="G32" s="34"/>
      <c r="H32" s="37"/>
      <c r="I32" s="35"/>
      <c r="J32" s="28"/>
    </row>
    <row r="33" spans="1:10" ht="38.25">
      <c r="A33" s="228" t="s">
        <v>0</v>
      </c>
      <c r="B33" s="42"/>
      <c r="C33" s="42"/>
      <c r="D33" s="81"/>
      <c r="E33" s="35"/>
      <c r="F33" s="34"/>
      <c r="G33" s="34"/>
      <c r="H33" s="37"/>
      <c r="I33" s="35"/>
      <c r="J33" s="28"/>
    </row>
    <row r="34" spans="1:10" ht="12.75">
      <c r="A34" s="228" t="s">
        <v>628</v>
      </c>
      <c r="B34" s="42">
        <v>38</v>
      </c>
      <c r="C34" s="42">
        <v>38</v>
      </c>
      <c r="D34" s="81">
        <f aca="true" t="shared" si="0" ref="D34:D40">C34-B34</f>
        <v>0</v>
      </c>
      <c r="E34" s="35">
        <f aca="true" t="shared" si="1" ref="E34:E40">C34/B34</f>
        <v>1</v>
      </c>
      <c r="F34" s="34">
        <v>200012.85</v>
      </c>
      <c r="G34" s="34">
        <v>200012.85</v>
      </c>
      <c r="H34" s="37">
        <f>G34/F34</f>
        <v>1</v>
      </c>
      <c r="I34" s="35"/>
      <c r="J34" s="28"/>
    </row>
    <row r="35" spans="1:10" ht="36">
      <c r="A35" s="209" t="s">
        <v>624</v>
      </c>
      <c r="B35" s="42">
        <v>67</v>
      </c>
      <c r="C35" s="42">
        <v>180</v>
      </c>
      <c r="D35" s="81">
        <f t="shared" si="0"/>
        <v>113</v>
      </c>
      <c r="E35" s="35">
        <f t="shared" si="1"/>
        <v>2.6865671641791047</v>
      </c>
      <c r="F35" s="34">
        <v>957918.91</v>
      </c>
      <c r="G35" s="34">
        <v>957918.91</v>
      </c>
      <c r="H35" s="37">
        <f>G35/F35</f>
        <v>1</v>
      </c>
      <c r="I35" s="35"/>
      <c r="J35" s="210" t="s">
        <v>362</v>
      </c>
    </row>
    <row r="36" spans="1:10" ht="24">
      <c r="A36" s="228" t="s">
        <v>649</v>
      </c>
      <c r="B36" s="42">
        <v>2</v>
      </c>
      <c r="C36" s="42">
        <v>2</v>
      </c>
      <c r="D36" s="81">
        <f t="shared" si="0"/>
        <v>0</v>
      </c>
      <c r="E36" s="35">
        <f t="shared" si="1"/>
        <v>1</v>
      </c>
      <c r="F36" s="34">
        <v>21734.31</v>
      </c>
      <c r="G36" s="34">
        <v>21533.96</v>
      </c>
      <c r="H36" s="37">
        <f>G36/F36</f>
        <v>0.9907818559687425</v>
      </c>
      <c r="I36" s="35"/>
      <c r="J36" s="210" t="s">
        <v>258</v>
      </c>
    </row>
    <row r="37" spans="1:10" ht="12.75">
      <c r="A37" s="207" t="s">
        <v>99</v>
      </c>
      <c r="B37" s="42">
        <v>3</v>
      </c>
      <c r="C37" s="42">
        <v>3</v>
      </c>
      <c r="D37" s="81">
        <f t="shared" si="0"/>
        <v>0</v>
      </c>
      <c r="E37" s="35">
        <f t="shared" si="1"/>
        <v>1</v>
      </c>
      <c r="F37" s="34">
        <v>35135.56</v>
      </c>
      <c r="G37" s="34">
        <v>35135.56</v>
      </c>
      <c r="H37" s="37">
        <f>G37/F37</f>
        <v>1</v>
      </c>
      <c r="I37" s="35"/>
      <c r="J37" s="210"/>
    </row>
    <row r="38" spans="1:10" ht="39" customHeight="1">
      <c r="A38" s="38" t="s">
        <v>191</v>
      </c>
      <c r="B38" s="33">
        <v>18</v>
      </c>
      <c r="C38" s="33">
        <v>18</v>
      </c>
      <c r="D38" s="81">
        <f t="shared" si="0"/>
        <v>0</v>
      </c>
      <c r="E38" s="35">
        <f t="shared" si="1"/>
        <v>1</v>
      </c>
      <c r="F38" s="39"/>
      <c r="G38" s="39"/>
      <c r="H38" s="39"/>
      <c r="I38" s="40"/>
      <c r="J38" s="28"/>
    </row>
    <row r="39" spans="1:10" ht="38.25">
      <c r="A39" s="38" t="s">
        <v>159</v>
      </c>
      <c r="B39" s="33">
        <v>60</v>
      </c>
      <c r="C39" s="33">
        <v>60</v>
      </c>
      <c r="D39" s="81">
        <f t="shared" si="0"/>
        <v>0</v>
      </c>
      <c r="E39" s="35">
        <f t="shared" si="1"/>
        <v>1</v>
      </c>
      <c r="F39" s="39"/>
      <c r="G39" s="39"/>
      <c r="H39" s="39"/>
      <c r="I39" s="40"/>
      <c r="J39" s="28"/>
    </row>
    <row r="40" spans="1:10" ht="12.75">
      <c r="A40" s="3" t="s">
        <v>578</v>
      </c>
      <c r="B40" s="33">
        <f>B21+B23+B25+B27+B28+B29+B38+B39</f>
        <v>12397</v>
      </c>
      <c r="C40" s="33">
        <f>C21+C23+C25+C27+C28+C29+C38+C39</f>
        <v>12397</v>
      </c>
      <c r="D40" s="81">
        <f t="shared" si="0"/>
        <v>0</v>
      </c>
      <c r="E40" s="35">
        <f t="shared" si="1"/>
        <v>1</v>
      </c>
      <c r="F40" s="77">
        <f>F20+F22+F24+F26+F30+F31+F34+F35+F36+F37</f>
        <v>2418583.7</v>
      </c>
      <c r="G40" s="77">
        <f>G20+G22+G24+G26+G30+G31+G34+G35+G36+G37</f>
        <v>2418383.35</v>
      </c>
      <c r="H40" s="179">
        <f>G40/F40</f>
        <v>0.9999171622631873</v>
      </c>
      <c r="I40" s="4"/>
      <c r="J40" s="28"/>
    </row>
    <row r="41" spans="1:10" ht="12.75">
      <c r="A41" s="376" t="s">
        <v>219</v>
      </c>
      <c r="B41" s="376"/>
      <c r="C41" s="376"/>
      <c r="D41" s="376"/>
      <c r="E41" s="376"/>
      <c r="F41" s="376"/>
      <c r="G41" s="376"/>
      <c r="H41" s="376"/>
      <c r="I41" s="376"/>
      <c r="J41" s="376"/>
    </row>
    <row r="42" spans="1:10" ht="25.5">
      <c r="A42" s="36" t="s">
        <v>192</v>
      </c>
      <c r="B42" s="33"/>
      <c r="C42" s="33"/>
      <c r="D42" s="34"/>
      <c r="E42" s="35"/>
      <c r="F42" s="149">
        <v>25052481.9</v>
      </c>
      <c r="G42" s="149">
        <v>25052481.9</v>
      </c>
      <c r="H42" s="151">
        <f>G42/F42</f>
        <v>1</v>
      </c>
      <c r="I42" s="43"/>
      <c r="J42" s="52"/>
    </row>
    <row r="43" spans="1:10" ht="42" customHeight="1">
      <c r="A43" s="87" t="s">
        <v>193</v>
      </c>
      <c r="B43" s="88">
        <v>371</v>
      </c>
      <c r="C43" s="88">
        <v>371</v>
      </c>
      <c r="D43" s="44">
        <f>C43-B43</f>
        <v>0</v>
      </c>
      <c r="E43" s="45">
        <f>C43/B43</f>
        <v>1</v>
      </c>
      <c r="F43" s="34"/>
      <c r="G43" s="34"/>
      <c r="H43" s="43"/>
      <c r="I43" s="43"/>
      <c r="J43" s="52"/>
    </row>
    <row r="44" spans="1:10" ht="27" customHeight="1">
      <c r="A44" s="87" t="s">
        <v>194</v>
      </c>
      <c r="B44" s="88">
        <v>81972</v>
      </c>
      <c r="C44" s="88">
        <v>81972</v>
      </c>
      <c r="D44" s="44">
        <f>C44-B44</f>
        <v>0</v>
      </c>
      <c r="E44" s="45">
        <f>C44/B44</f>
        <v>1</v>
      </c>
      <c r="F44" s="34"/>
      <c r="G44" s="34"/>
      <c r="H44" s="43"/>
      <c r="I44" s="43"/>
      <c r="J44" s="52"/>
    </row>
    <row r="45" spans="1:10" ht="28.5" customHeight="1">
      <c r="A45" s="87" t="s">
        <v>195</v>
      </c>
      <c r="B45" s="33">
        <v>4</v>
      </c>
      <c r="C45" s="33">
        <v>4</v>
      </c>
      <c r="D45" s="44">
        <f>C45-B45</f>
        <v>0</v>
      </c>
      <c r="E45" s="45">
        <f>C45/B45</f>
        <v>1</v>
      </c>
      <c r="F45" s="34"/>
      <c r="G45" s="34"/>
      <c r="H45" s="43"/>
      <c r="I45" s="43"/>
      <c r="J45" s="52"/>
    </row>
    <row r="46" spans="1:10" ht="38.25">
      <c r="A46" s="87" t="s">
        <v>196</v>
      </c>
      <c r="B46" s="88">
        <v>67</v>
      </c>
      <c r="C46" s="88">
        <v>67</v>
      </c>
      <c r="D46" s="44">
        <f>C46-B46</f>
        <v>0</v>
      </c>
      <c r="E46" s="45">
        <f>C46/B46</f>
        <v>1</v>
      </c>
      <c r="F46" s="34"/>
      <c r="G46" s="34"/>
      <c r="H46" s="43"/>
      <c r="I46" s="43"/>
      <c r="J46" s="52"/>
    </row>
    <row r="47" spans="1:10" ht="12.75">
      <c r="A47" s="75" t="s">
        <v>163</v>
      </c>
      <c r="B47" s="88">
        <f>SUM(B43:B46)</f>
        <v>82414</v>
      </c>
      <c r="C47" s="88">
        <f>SUM(C43:C46)</f>
        <v>82414</v>
      </c>
      <c r="D47" s="44">
        <f>C47-B47</f>
        <v>0</v>
      </c>
      <c r="E47" s="45">
        <f>C47/B47</f>
        <v>1</v>
      </c>
      <c r="F47" s="34">
        <f>SUM(F42:F46)</f>
        <v>25052481.9</v>
      </c>
      <c r="G47" s="34">
        <f>SUM(G42:G46)</f>
        <v>25052481.9</v>
      </c>
      <c r="H47" s="37">
        <f>G47/F47</f>
        <v>1</v>
      </c>
      <c r="I47" s="4"/>
      <c r="J47" s="52"/>
    </row>
    <row r="48" spans="1:10" ht="27" customHeight="1">
      <c r="A48" s="38" t="s">
        <v>197</v>
      </c>
      <c r="B48" s="34"/>
      <c r="C48" s="33"/>
      <c r="D48" s="34"/>
      <c r="E48" s="35"/>
      <c r="F48" s="149">
        <v>41796046.53</v>
      </c>
      <c r="G48" s="149">
        <v>41796046.53</v>
      </c>
      <c r="H48" s="151">
        <f>G48/F48</f>
        <v>1</v>
      </c>
      <c r="I48" s="35"/>
      <c r="J48" s="33"/>
    </row>
    <row r="49" spans="1:10" ht="27.75" customHeight="1">
      <c r="A49" s="87" t="s">
        <v>198</v>
      </c>
      <c r="B49" s="90">
        <v>54</v>
      </c>
      <c r="C49" s="90">
        <v>54</v>
      </c>
      <c r="D49" s="34">
        <f aca="true" t="shared" si="2" ref="D49:D60">C49-B49</f>
        <v>0</v>
      </c>
      <c r="E49" s="35">
        <f aca="true" t="shared" si="3" ref="E49:E60">C49/B49</f>
        <v>1</v>
      </c>
      <c r="F49" s="37"/>
      <c r="G49" s="37"/>
      <c r="H49" s="35"/>
      <c r="I49" s="35"/>
      <c r="J49" s="33"/>
    </row>
    <row r="50" spans="1:10" ht="25.5">
      <c r="A50" s="87" t="s">
        <v>199</v>
      </c>
      <c r="B50" s="90">
        <v>1100</v>
      </c>
      <c r="C50" s="90">
        <v>1100</v>
      </c>
      <c r="D50" s="34">
        <f t="shared" si="2"/>
        <v>0</v>
      </c>
      <c r="E50" s="35">
        <f t="shared" si="3"/>
        <v>1</v>
      </c>
      <c r="F50" s="37"/>
      <c r="G50" s="37"/>
      <c r="H50" s="35"/>
      <c r="I50" s="35"/>
      <c r="J50" s="33"/>
    </row>
    <row r="51" spans="1:10" ht="25.5">
      <c r="A51" s="87" t="s">
        <v>200</v>
      </c>
      <c r="B51" s="31">
        <v>547</v>
      </c>
      <c r="C51" s="31">
        <v>547</v>
      </c>
      <c r="D51" s="34">
        <f t="shared" si="2"/>
        <v>0</v>
      </c>
      <c r="E51" s="35">
        <f t="shared" si="3"/>
        <v>1</v>
      </c>
      <c r="F51" s="37"/>
      <c r="G51" s="37"/>
      <c r="H51" s="35"/>
      <c r="I51" s="35"/>
      <c r="J51" s="33"/>
    </row>
    <row r="52" spans="1:10" ht="25.5">
      <c r="A52" s="87" t="s">
        <v>201</v>
      </c>
      <c r="B52" s="91">
        <v>116543</v>
      </c>
      <c r="C52" s="91">
        <v>116543</v>
      </c>
      <c r="D52" s="34">
        <f t="shared" si="2"/>
        <v>0</v>
      </c>
      <c r="E52" s="35">
        <f t="shared" si="3"/>
        <v>1</v>
      </c>
      <c r="F52" s="37"/>
      <c r="G52" s="37"/>
      <c r="H52" s="35"/>
      <c r="I52" s="35"/>
      <c r="J52" s="33"/>
    </row>
    <row r="53" spans="1:10" ht="25.5">
      <c r="A53" s="87" t="s">
        <v>202</v>
      </c>
      <c r="B53" s="31">
        <v>2.14</v>
      </c>
      <c r="C53" s="31">
        <v>2.14</v>
      </c>
      <c r="D53" s="34">
        <f t="shared" si="2"/>
        <v>0</v>
      </c>
      <c r="E53" s="35">
        <f t="shared" si="3"/>
        <v>1</v>
      </c>
      <c r="F53" s="37"/>
      <c r="G53" s="37"/>
      <c r="H53" s="35"/>
      <c r="I53" s="35"/>
      <c r="J53" s="33"/>
    </row>
    <row r="54" spans="1:10" ht="12.75">
      <c r="A54" s="75" t="s">
        <v>203</v>
      </c>
      <c r="B54" s="88">
        <f>SUM(B49:B53)</f>
        <v>118246.14</v>
      </c>
      <c r="C54" s="88">
        <f>SUM(C49:C53)</f>
        <v>118246.14</v>
      </c>
      <c r="D54" s="34">
        <f t="shared" si="2"/>
        <v>0</v>
      </c>
      <c r="E54" s="35">
        <f t="shared" si="3"/>
        <v>1</v>
      </c>
      <c r="F54" s="34">
        <f>SUM(F48:F53)</f>
        <v>41796046.53</v>
      </c>
      <c r="G54" s="34">
        <f>SUM(G48:G53)</f>
        <v>41796046.53</v>
      </c>
      <c r="H54" s="37">
        <f>G54/F54</f>
        <v>1</v>
      </c>
      <c r="I54" s="4"/>
      <c r="J54" s="52"/>
    </row>
    <row r="55" spans="1:10" ht="25.5">
      <c r="A55" s="75" t="s">
        <v>204</v>
      </c>
      <c r="B55" s="88"/>
      <c r="C55" s="88"/>
      <c r="D55" s="34"/>
      <c r="E55" s="35"/>
      <c r="F55" s="34">
        <v>6227459.07</v>
      </c>
      <c r="G55" s="34">
        <v>6227459.07</v>
      </c>
      <c r="H55" s="37">
        <f>G55/F55</f>
        <v>1</v>
      </c>
      <c r="I55" s="4"/>
      <c r="J55" s="52"/>
    </row>
    <row r="56" spans="1:10" ht="12.75">
      <c r="A56" s="75" t="s">
        <v>205</v>
      </c>
      <c r="B56" s="88">
        <v>11428</v>
      </c>
      <c r="C56" s="88">
        <v>11428</v>
      </c>
      <c r="D56" s="34">
        <f t="shared" si="2"/>
        <v>0</v>
      </c>
      <c r="E56" s="35">
        <f t="shared" si="3"/>
        <v>1</v>
      </c>
      <c r="F56" s="34"/>
      <c r="G56" s="34"/>
      <c r="H56" s="37"/>
      <c r="I56" s="4"/>
      <c r="J56" s="52"/>
    </row>
    <row r="57" spans="1:10" ht="38.25">
      <c r="A57" s="75" t="s">
        <v>164</v>
      </c>
      <c r="B57" s="88">
        <v>100</v>
      </c>
      <c r="C57" s="88">
        <v>100</v>
      </c>
      <c r="D57" s="34">
        <f t="shared" si="2"/>
        <v>0</v>
      </c>
      <c r="E57" s="35">
        <f t="shared" si="3"/>
        <v>1</v>
      </c>
      <c r="F57" s="34"/>
      <c r="G57" s="34"/>
      <c r="H57" s="37"/>
      <c r="I57" s="4"/>
      <c r="J57" s="52"/>
    </row>
    <row r="58" spans="1:10" ht="12.75">
      <c r="A58" s="75" t="s">
        <v>207</v>
      </c>
      <c r="B58" s="88">
        <v>12</v>
      </c>
      <c r="C58" s="88">
        <v>12</v>
      </c>
      <c r="D58" s="34">
        <f t="shared" si="2"/>
        <v>0</v>
      </c>
      <c r="E58" s="35">
        <f t="shared" si="3"/>
        <v>1</v>
      </c>
      <c r="F58" s="34"/>
      <c r="G58" s="34"/>
      <c r="H58" s="37"/>
      <c r="I58" s="4"/>
      <c r="J58" s="52"/>
    </row>
    <row r="59" spans="1:10" ht="12.75">
      <c r="A59" s="75" t="s">
        <v>206</v>
      </c>
      <c r="B59" s="88">
        <v>24</v>
      </c>
      <c r="C59" s="88">
        <v>24</v>
      </c>
      <c r="D59" s="34">
        <f t="shared" si="2"/>
        <v>0</v>
      </c>
      <c r="E59" s="35">
        <f t="shared" si="3"/>
        <v>1</v>
      </c>
      <c r="F59" s="34"/>
      <c r="G59" s="34"/>
      <c r="H59" s="37"/>
      <c r="I59" s="4"/>
      <c r="J59" s="52"/>
    </row>
    <row r="60" spans="1:10" ht="12.75">
      <c r="A60" s="75" t="s">
        <v>221</v>
      </c>
      <c r="B60" s="88">
        <f>SUM(B56:B59)</f>
        <v>11564</v>
      </c>
      <c r="C60" s="88">
        <f>SUM(C56:C59)</f>
        <v>11564</v>
      </c>
      <c r="D60" s="34">
        <f t="shared" si="2"/>
        <v>0</v>
      </c>
      <c r="E60" s="35">
        <f t="shared" si="3"/>
        <v>1</v>
      </c>
      <c r="F60" s="34">
        <f>F55</f>
        <v>6227459.07</v>
      </c>
      <c r="G60" s="34">
        <f>G55</f>
        <v>6227459.07</v>
      </c>
      <c r="H60" s="35">
        <f>G60/F60</f>
        <v>1</v>
      </c>
      <c r="I60" s="4"/>
      <c r="J60" s="52"/>
    </row>
    <row r="61" spans="1:10" ht="25.5">
      <c r="A61" s="38" t="s">
        <v>208</v>
      </c>
      <c r="B61" s="34"/>
      <c r="C61" s="33"/>
      <c r="D61" s="34"/>
      <c r="E61" s="35"/>
      <c r="F61" s="34">
        <v>30477803.6</v>
      </c>
      <c r="G61" s="34">
        <v>30477803.6</v>
      </c>
      <c r="H61" s="35">
        <f>G61/F61</f>
        <v>1</v>
      </c>
      <c r="I61" s="28"/>
      <c r="J61" s="52"/>
    </row>
    <row r="62" spans="1:10" ht="25.5">
      <c r="A62" s="38" t="s">
        <v>209</v>
      </c>
      <c r="B62" s="34">
        <v>25585</v>
      </c>
      <c r="C62" s="34">
        <v>25585</v>
      </c>
      <c r="D62" s="34">
        <f>C62-B62</f>
        <v>0</v>
      </c>
      <c r="E62" s="35">
        <f>C62/B62</f>
        <v>1</v>
      </c>
      <c r="F62" s="34"/>
      <c r="G62" s="34"/>
      <c r="H62" s="35"/>
      <c r="I62" s="28"/>
      <c r="J62" s="52"/>
    </row>
    <row r="63" spans="1:10" ht="15.75" customHeight="1">
      <c r="A63" s="87" t="s">
        <v>210</v>
      </c>
      <c r="B63" s="90">
        <v>276</v>
      </c>
      <c r="C63" s="90">
        <v>276</v>
      </c>
      <c r="D63" s="34">
        <f aca="true" t="shared" si="4" ref="D63:D74">C63-B63</f>
        <v>0</v>
      </c>
      <c r="E63" s="35">
        <f aca="true" t="shared" si="5" ref="E63:E74">C63/B63</f>
        <v>1</v>
      </c>
      <c r="F63" s="34"/>
      <c r="G63" s="34"/>
      <c r="H63" s="35"/>
      <c r="I63" s="28"/>
      <c r="J63" s="52"/>
    </row>
    <row r="64" spans="1:10" ht="25.5">
      <c r="A64" s="87" t="s">
        <v>211</v>
      </c>
      <c r="B64" s="90">
        <v>98.7</v>
      </c>
      <c r="C64" s="90">
        <v>98.7</v>
      </c>
      <c r="D64" s="34">
        <f t="shared" si="4"/>
        <v>0</v>
      </c>
      <c r="E64" s="35">
        <f t="shared" si="5"/>
        <v>1</v>
      </c>
      <c r="F64" s="34"/>
      <c r="G64" s="34"/>
      <c r="H64" s="35"/>
      <c r="I64" s="28"/>
      <c r="J64" s="52"/>
    </row>
    <row r="65" spans="1:10" ht="25.5">
      <c r="A65" s="87" t="s">
        <v>324</v>
      </c>
      <c r="B65" s="90">
        <v>49.8</v>
      </c>
      <c r="C65" s="90">
        <v>49.8</v>
      </c>
      <c r="D65" s="34">
        <f t="shared" si="4"/>
        <v>0</v>
      </c>
      <c r="E65" s="35">
        <f t="shared" si="5"/>
        <v>1</v>
      </c>
      <c r="F65" s="34"/>
      <c r="G65" s="34"/>
      <c r="H65" s="35"/>
      <c r="I65" s="28"/>
      <c r="J65" s="52"/>
    </row>
    <row r="66" spans="1:10" ht="25.5">
      <c r="A66" s="87" t="s">
        <v>212</v>
      </c>
      <c r="B66" s="90">
        <v>499655</v>
      </c>
      <c r="C66" s="90">
        <v>499655</v>
      </c>
      <c r="D66" s="34">
        <f t="shared" si="4"/>
        <v>0</v>
      </c>
      <c r="E66" s="35">
        <f t="shared" si="5"/>
        <v>1</v>
      </c>
      <c r="F66" s="34"/>
      <c r="G66" s="34"/>
      <c r="H66" s="35"/>
      <c r="I66" s="28"/>
      <c r="J66" s="52"/>
    </row>
    <row r="67" spans="1:10" ht="25.5">
      <c r="A67" s="87" t="s">
        <v>213</v>
      </c>
      <c r="B67" s="31">
        <v>5.4</v>
      </c>
      <c r="C67" s="31">
        <v>5.4</v>
      </c>
      <c r="D67" s="34">
        <f t="shared" si="4"/>
        <v>0</v>
      </c>
      <c r="E67" s="35">
        <f t="shared" si="5"/>
        <v>1</v>
      </c>
      <c r="F67" s="34"/>
      <c r="G67" s="34"/>
      <c r="H67" s="35"/>
      <c r="I67" s="28"/>
      <c r="J67" s="52"/>
    </row>
    <row r="68" spans="1:10" ht="12.75">
      <c r="A68" s="87" t="s">
        <v>165</v>
      </c>
      <c r="B68" s="90">
        <v>7.5</v>
      </c>
      <c r="C68" s="90">
        <v>7.5</v>
      </c>
      <c r="D68" s="34">
        <f t="shared" si="4"/>
        <v>0</v>
      </c>
      <c r="E68" s="35">
        <f t="shared" si="5"/>
        <v>1</v>
      </c>
      <c r="F68" s="34"/>
      <c r="G68" s="34"/>
      <c r="H68" s="35"/>
      <c r="I68" s="28"/>
      <c r="J68" s="52"/>
    </row>
    <row r="69" spans="1:10" ht="25.5">
      <c r="A69" s="87" t="s">
        <v>166</v>
      </c>
      <c r="B69" s="90">
        <v>2.6</v>
      </c>
      <c r="C69" s="90">
        <v>2.6</v>
      </c>
      <c r="D69" s="34">
        <f t="shared" si="4"/>
        <v>0</v>
      </c>
      <c r="E69" s="35">
        <f t="shared" si="5"/>
        <v>1</v>
      </c>
      <c r="F69" s="34"/>
      <c r="G69" s="34"/>
      <c r="H69" s="35"/>
      <c r="I69" s="28"/>
      <c r="J69" s="52"/>
    </row>
    <row r="70" spans="1:10" ht="12.75">
      <c r="A70" s="75" t="s">
        <v>214</v>
      </c>
      <c r="B70" s="88">
        <f>SUM(B62:B69)</f>
        <v>525680</v>
      </c>
      <c r="C70" s="88">
        <f>SUM(C62:C69)</f>
        <v>525680</v>
      </c>
      <c r="D70" s="34">
        <f t="shared" si="4"/>
        <v>0</v>
      </c>
      <c r="E70" s="35">
        <f t="shared" si="5"/>
        <v>1</v>
      </c>
      <c r="F70" s="34">
        <f>SUM(F61:F69)</f>
        <v>30477803.6</v>
      </c>
      <c r="G70" s="34">
        <f>SUM(G61:G69)</f>
        <v>30477803.6</v>
      </c>
      <c r="H70" s="35">
        <f>G70/F70</f>
        <v>1</v>
      </c>
      <c r="I70" s="4"/>
      <c r="J70" s="52"/>
    </row>
    <row r="71" spans="1:10" ht="12.75">
      <c r="A71" s="75" t="s">
        <v>215</v>
      </c>
      <c r="B71" s="88"/>
      <c r="C71" s="88"/>
      <c r="D71" s="34"/>
      <c r="E71" s="35"/>
      <c r="F71" s="34">
        <v>910200</v>
      </c>
      <c r="G71" s="34">
        <v>910200</v>
      </c>
      <c r="H71" s="35">
        <f>G71/F71</f>
        <v>1</v>
      </c>
      <c r="I71" s="4"/>
      <c r="J71" s="52"/>
    </row>
    <row r="72" spans="1:10" ht="12.75">
      <c r="A72" s="87" t="s">
        <v>167</v>
      </c>
      <c r="B72" s="91">
        <v>386340</v>
      </c>
      <c r="C72" s="91">
        <v>386340</v>
      </c>
      <c r="D72" s="34">
        <f t="shared" si="4"/>
        <v>0</v>
      </c>
      <c r="E72" s="35">
        <f t="shared" si="5"/>
        <v>1</v>
      </c>
      <c r="F72" s="34"/>
      <c r="G72" s="34"/>
      <c r="H72" s="35"/>
      <c r="I72" s="4"/>
      <c r="J72" s="52"/>
    </row>
    <row r="73" spans="1:10" ht="12.75">
      <c r="A73" s="75" t="s">
        <v>220</v>
      </c>
      <c r="B73" s="91">
        <f>B72</f>
        <v>386340</v>
      </c>
      <c r="C73" s="91">
        <f>C72</f>
        <v>386340</v>
      </c>
      <c r="D73" s="34">
        <f t="shared" si="4"/>
        <v>0</v>
      </c>
      <c r="E73" s="35">
        <f t="shared" si="5"/>
        <v>1</v>
      </c>
      <c r="F73" s="34">
        <f>F71</f>
        <v>910200</v>
      </c>
      <c r="G73" s="34">
        <f>G71</f>
        <v>910200</v>
      </c>
      <c r="H73" s="35">
        <f>G73/F73</f>
        <v>1</v>
      </c>
      <c r="I73" s="4"/>
      <c r="J73" s="52"/>
    </row>
    <row r="74" spans="1:10" ht="12.75">
      <c r="A74" s="89" t="s">
        <v>109</v>
      </c>
      <c r="B74" s="91">
        <f>B47+B54+B60+B70+B73</f>
        <v>1124244.1400000001</v>
      </c>
      <c r="C74" s="91">
        <f>C47+C54+C60+C70+C73</f>
        <v>1124244.1400000001</v>
      </c>
      <c r="D74" s="34">
        <f t="shared" si="4"/>
        <v>0</v>
      </c>
      <c r="E74" s="35">
        <f t="shared" si="5"/>
        <v>1</v>
      </c>
      <c r="F74" s="32">
        <f>F47+F54+F60+F70+F73</f>
        <v>104463991.1</v>
      </c>
      <c r="G74" s="32">
        <f>G47+G54+G60+G70+G73</f>
        <v>104463991.1</v>
      </c>
      <c r="H74" s="35">
        <f>G74/F74</f>
        <v>1</v>
      </c>
      <c r="I74" s="4"/>
      <c r="J74" s="52"/>
    </row>
    <row r="75" spans="1:10" ht="12.75">
      <c r="A75" s="343" t="s">
        <v>223</v>
      </c>
      <c r="B75" s="377"/>
      <c r="C75" s="377"/>
      <c r="D75" s="377"/>
      <c r="E75" s="377"/>
      <c r="F75" s="377"/>
      <c r="G75" s="377"/>
      <c r="H75" s="377"/>
      <c r="I75" s="377"/>
      <c r="J75" s="378"/>
    </row>
    <row r="76" spans="1:10" ht="25.5">
      <c r="A76" s="47" t="s">
        <v>218</v>
      </c>
      <c r="B76" s="235"/>
      <c r="C76" s="235"/>
      <c r="D76" s="235"/>
      <c r="E76" s="235"/>
      <c r="F76" s="20">
        <v>87600</v>
      </c>
      <c r="G76" s="20">
        <v>87600</v>
      </c>
      <c r="H76" s="150">
        <f>G76/F76</f>
        <v>1</v>
      </c>
      <c r="I76" s="235"/>
      <c r="J76" s="235"/>
    </row>
    <row r="77" spans="1:10" ht="25.5">
      <c r="A77" s="47" t="s">
        <v>216</v>
      </c>
      <c r="B77" s="18">
        <v>3</v>
      </c>
      <c r="C77" s="18">
        <v>3</v>
      </c>
      <c r="D77" s="149">
        <f>C77-B77</f>
        <v>0</v>
      </c>
      <c r="E77" s="150">
        <f>C77/B77</f>
        <v>1</v>
      </c>
      <c r="F77" s="18"/>
      <c r="G77" s="18"/>
      <c r="H77" s="235"/>
      <c r="I77" s="235"/>
      <c r="J77" s="235"/>
    </row>
    <row r="78" spans="1:10" ht="38.25">
      <c r="A78" s="47" t="s">
        <v>217</v>
      </c>
      <c r="B78" s="18">
        <v>3</v>
      </c>
      <c r="C78" s="18">
        <v>3</v>
      </c>
      <c r="D78" s="149">
        <f>C78-B78</f>
        <v>0</v>
      </c>
      <c r="E78" s="150">
        <f>C78/B78</f>
        <v>1</v>
      </c>
      <c r="F78" s="20">
        <v>125000</v>
      </c>
      <c r="G78" s="20">
        <v>125000</v>
      </c>
      <c r="H78" s="150">
        <f>G78/F78</f>
        <v>1</v>
      </c>
      <c r="I78" s="235"/>
      <c r="J78" s="235"/>
    </row>
    <row r="79" spans="1:10" ht="38.25">
      <c r="A79" s="47" t="s">
        <v>217</v>
      </c>
      <c r="B79" s="18">
        <v>3</v>
      </c>
      <c r="C79" s="18">
        <v>3</v>
      </c>
      <c r="D79" s="149">
        <f>C79-B79</f>
        <v>0</v>
      </c>
      <c r="E79" s="150">
        <f>C79/B79</f>
        <v>1</v>
      </c>
      <c r="F79" s="20">
        <v>245519</v>
      </c>
      <c r="G79" s="20">
        <v>245519</v>
      </c>
      <c r="H79" s="150">
        <f>G79/F79</f>
        <v>1</v>
      </c>
      <c r="I79" s="235"/>
      <c r="J79" s="235"/>
    </row>
    <row r="80" spans="1:10" ht="12.75">
      <c r="A80" s="5" t="s">
        <v>111</v>
      </c>
      <c r="B80" s="24">
        <f>SUM(B77:B79)</f>
        <v>9</v>
      </c>
      <c r="C80" s="24">
        <f>SUM(C77:C79)</f>
        <v>9</v>
      </c>
      <c r="D80" s="34">
        <f>C80-B80</f>
        <v>0</v>
      </c>
      <c r="E80" s="35">
        <f>C80/B80</f>
        <v>1</v>
      </c>
      <c r="F80" s="6">
        <f>SUM(F76:F79)</f>
        <v>458119</v>
      </c>
      <c r="G80" s="6">
        <f>SUM(G76:G79)</f>
        <v>458119</v>
      </c>
      <c r="H80" s="35">
        <f>G80/F80</f>
        <v>1</v>
      </c>
      <c r="I80" s="235"/>
      <c r="J80" s="235"/>
    </row>
    <row r="81" spans="1:10" ht="12.75">
      <c r="A81" s="343" t="s">
        <v>222</v>
      </c>
      <c r="B81" s="346"/>
      <c r="C81" s="346"/>
      <c r="D81" s="346"/>
      <c r="E81" s="346"/>
      <c r="F81" s="346"/>
      <c r="G81" s="346"/>
      <c r="H81" s="346"/>
      <c r="I81" s="346"/>
      <c r="J81" s="347"/>
    </row>
    <row r="82" spans="1:10" ht="25.5">
      <c r="A82" s="47" t="s">
        <v>224</v>
      </c>
      <c r="B82" s="236"/>
      <c r="C82" s="236"/>
      <c r="D82" s="236"/>
      <c r="E82" s="236"/>
      <c r="F82" s="237">
        <v>17028352</v>
      </c>
      <c r="G82" s="237">
        <v>17028352</v>
      </c>
      <c r="H82" s="150">
        <f>G82/F82</f>
        <v>1</v>
      </c>
      <c r="I82" s="236"/>
      <c r="J82" s="236"/>
    </row>
    <row r="83" spans="1:10" ht="76.5">
      <c r="A83" s="47" t="s">
        <v>326</v>
      </c>
      <c r="B83" s="139">
        <v>5.58</v>
      </c>
      <c r="C83" s="139">
        <v>5.58</v>
      </c>
      <c r="D83" s="149">
        <f>C83-B83</f>
        <v>0</v>
      </c>
      <c r="E83" s="150">
        <f>C83/B83</f>
        <v>1</v>
      </c>
      <c r="F83" s="238"/>
      <c r="G83" s="238"/>
      <c r="H83" s="150"/>
      <c r="I83" s="236"/>
      <c r="J83" s="236"/>
    </row>
    <row r="84" spans="1:10" ht="12.75">
      <c r="A84" s="5" t="s">
        <v>225</v>
      </c>
      <c r="B84" s="71">
        <f>SUM(B81:B83)</f>
        <v>5.58</v>
      </c>
      <c r="C84" s="71">
        <f>SUM(C81:C83)</f>
        <v>5.58</v>
      </c>
      <c r="D84" s="34">
        <f>C84-B84</f>
        <v>0</v>
      </c>
      <c r="E84" s="35">
        <f>C84/B84</f>
        <v>1</v>
      </c>
      <c r="F84" s="6">
        <f>SUM(F82)</f>
        <v>17028352</v>
      </c>
      <c r="G84" s="6">
        <f>SUM(G82)</f>
        <v>17028352</v>
      </c>
      <c r="H84" s="35">
        <f>G84/F84</f>
        <v>1</v>
      </c>
      <c r="I84" s="236"/>
      <c r="J84" s="236"/>
    </row>
    <row r="85" spans="1:10" ht="25.5">
      <c r="A85" s="38" t="s">
        <v>485</v>
      </c>
      <c r="B85" s="52"/>
      <c r="C85" s="52"/>
      <c r="D85" s="52"/>
      <c r="E85" s="52"/>
      <c r="F85" s="6">
        <f>F86/F722</f>
        <v>0.0718296736296007</v>
      </c>
      <c r="G85" s="6">
        <f>G86/G722</f>
        <v>0.07279797778288948</v>
      </c>
      <c r="H85" s="52"/>
      <c r="I85" s="52"/>
      <c r="J85" s="52"/>
    </row>
    <row r="86" spans="1:11" ht="12.75">
      <c r="A86" s="225" t="s">
        <v>630</v>
      </c>
      <c r="B86" s="183">
        <f>B18+B40+B74+B80+B84</f>
        <v>1137085.0200000003</v>
      </c>
      <c r="C86" s="183">
        <f>C18+C40+C74+C80+C84</f>
        <v>1137085.0200000003</v>
      </c>
      <c r="D86" s="239">
        <f>C86-B86</f>
        <v>0</v>
      </c>
      <c r="E86" s="240">
        <f>C86/B86</f>
        <v>1</v>
      </c>
      <c r="F86" s="77">
        <f>F18+F40+F74+F80+F84</f>
        <v>160030298.56</v>
      </c>
      <c r="G86" s="77">
        <f>G18+G40+G74+G80+G84</f>
        <v>160030098.20999998</v>
      </c>
      <c r="H86" s="240">
        <f>G86/F86</f>
        <v>0.9999987480495767</v>
      </c>
      <c r="I86" s="28">
        <f>E86/H86</f>
        <v>1.0000012519519907</v>
      </c>
      <c r="J86" s="76"/>
      <c r="K86" s="234"/>
    </row>
    <row r="87" spans="1:10" ht="24.75" customHeight="1">
      <c r="A87" s="318" t="s">
        <v>330</v>
      </c>
      <c r="B87" s="319"/>
      <c r="C87" s="319"/>
      <c r="D87" s="319"/>
      <c r="E87" s="319"/>
      <c r="F87" s="319"/>
      <c r="G87" s="319"/>
      <c r="H87" s="319"/>
      <c r="I87" s="319"/>
      <c r="J87" s="320"/>
    </row>
    <row r="88" spans="1:10" ht="12.75">
      <c r="A88" s="5" t="s">
        <v>511</v>
      </c>
      <c r="B88" s="7"/>
      <c r="C88" s="7"/>
      <c r="D88" s="7"/>
      <c r="E88" s="4"/>
      <c r="F88" s="6"/>
      <c r="G88" s="6"/>
      <c r="H88" s="4"/>
      <c r="I88" s="4"/>
      <c r="J88" s="7"/>
    </row>
    <row r="89" spans="1:10" ht="42" customHeight="1">
      <c r="A89" s="1" t="s">
        <v>621</v>
      </c>
      <c r="B89" s="7"/>
      <c r="C89" s="7"/>
      <c r="D89" s="7"/>
      <c r="E89" s="4"/>
      <c r="F89" s="6">
        <v>25000</v>
      </c>
      <c r="G89" s="6">
        <v>23184.08</v>
      </c>
      <c r="H89" s="11">
        <f>G89/F89</f>
        <v>0.9273632</v>
      </c>
      <c r="I89" s="4"/>
      <c r="J89" s="350" t="s">
        <v>150</v>
      </c>
    </row>
    <row r="90" spans="1:10" ht="63.75">
      <c r="A90" s="1" t="s">
        <v>479</v>
      </c>
      <c r="B90" s="7"/>
      <c r="C90" s="7"/>
      <c r="D90" s="7"/>
      <c r="E90" s="4"/>
      <c r="F90" s="6">
        <v>175000</v>
      </c>
      <c r="G90" s="6">
        <v>174720</v>
      </c>
      <c r="H90" s="11">
        <f>G90/F90</f>
        <v>0.9984</v>
      </c>
      <c r="I90" s="4"/>
      <c r="J90" s="351"/>
    </row>
    <row r="91" spans="1:10" ht="102.75" customHeight="1">
      <c r="A91" s="1" t="s">
        <v>107</v>
      </c>
      <c r="B91" s="7"/>
      <c r="C91" s="7"/>
      <c r="D91" s="8"/>
      <c r="E91" s="11"/>
      <c r="F91" s="6">
        <v>80000</v>
      </c>
      <c r="G91" s="6">
        <v>80000</v>
      </c>
      <c r="H91" s="11">
        <f>G91/F91</f>
        <v>1</v>
      </c>
      <c r="I91" s="4"/>
      <c r="J91" s="7"/>
    </row>
    <row r="92" spans="1:10" ht="25.5">
      <c r="A92" s="1" t="s">
        <v>559</v>
      </c>
      <c r="B92" s="7">
        <v>208</v>
      </c>
      <c r="C92" s="7">
        <v>208</v>
      </c>
      <c r="D92" s="8">
        <f>C92-B92</f>
        <v>0</v>
      </c>
      <c r="E92" s="11">
        <f>C92/B92</f>
        <v>1</v>
      </c>
      <c r="F92" s="6"/>
      <c r="G92" s="6"/>
      <c r="H92" s="4"/>
      <c r="I92" s="4"/>
      <c r="J92" s="7"/>
    </row>
    <row r="93" spans="1:10" ht="16.5" customHeight="1">
      <c r="A93" s="1" t="s">
        <v>560</v>
      </c>
      <c r="B93" s="7">
        <v>574</v>
      </c>
      <c r="C93" s="7">
        <v>553</v>
      </c>
      <c r="D93" s="8">
        <f>C93-B93</f>
        <v>-21</v>
      </c>
      <c r="E93" s="11">
        <f>B93/C93</f>
        <v>1.0379746835443038</v>
      </c>
      <c r="F93" s="6"/>
      <c r="G93" s="6"/>
      <c r="H93" s="4"/>
      <c r="I93" s="4"/>
      <c r="J93" s="7"/>
    </row>
    <row r="94" spans="1:10" ht="25.5">
      <c r="A94" s="241" t="s">
        <v>561</v>
      </c>
      <c r="B94" s="7">
        <v>280</v>
      </c>
      <c r="C94" s="7">
        <v>180</v>
      </c>
      <c r="D94" s="8">
        <f>C94-B94</f>
        <v>-100</v>
      </c>
      <c r="E94" s="11">
        <f>B94/C94</f>
        <v>1.5555555555555556</v>
      </c>
      <c r="F94" s="6"/>
      <c r="G94" s="6"/>
      <c r="H94" s="4"/>
      <c r="I94" s="4"/>
      <c r="J94" s="7"/>
    </row>
    <row r="95" spans="1:10" ht="38.25">
      <c r="A95" s="241" t="s">
        <v>562</v>
      </c>
      <c r="B95" s="7">
        <v>159</v>
      </c>
      <c r="C95" s="7">
        <v>152</v>
      </c>
      <c r="D95" s="8">
        <f>C95-B95</f>
        <v>-7</v>
      </c>
      <c r="E95" s="11">
        <f>B95/C95</f>
        <v>1.0460526315789473</v>
      </c>
      <c r="F95" s="6"/>
      <c r="G95" s="6"/>
      <c r="H95" s="4"/>
      <c r="I95" s="4"/>
      <c r="J95" s="7"/>
    </row>
    <row r="96" spans="1:10" ht="25.5">
      <c r="A96" s="242" t="s">
        <v>563</v>
      </c>
      <c r="B96" s="7">
        <v>63</v>
      </c>
      <c r="C96" s="7">
        <v>35</v>
      </c>
      <c r="D96" s="8">
        <f>C96-B96</f>
        <v>-28</v>
      </c>
      <c r="E96" s="11">
        <f>B96/C96</f>
        <v>1.8</v>
      </c>
      <c r="F96" s="6"/>
      <c r="G96" s="6"/>
      <c r="H96" s="4"/>
      <c r="I96" s="4"/>
      <c r="J96" s="7"/>
    </row>
    <row r="97" spans="1:10" ht="25.5">
      <c r="A97" s="1" t="s">
        <v>501</v>
      </c>
      <c r="B97" s="7"/>
      <c r="C97" s="7"/>
      <c r="D97" s="7"/>
      <c r="E97" s="4"/>
      <c r="F97" s="243">
        <f>F98/F722</f>
        <v>0.00012567812968709488</v>
      </c>
      <c r="G97" s="243">
        <f>G98/G722</f>
        <v>0.0001264190628382065</v>
      </c>
      <c r="H97" s="4"/>
      <c r="I97" s="4"/>
      <c r="J97" s="7"/>
    </row>
    <row r="98" spans="1:11" ht="12.75">
      <c r="A98" s="3" t="s">
        <v>173</v>
      </c>
      <c r="B98" s="76">
        <f>SUM(B92:B96)</f>
        <v>1284</v>
      </c>
      <c r="C98" s="76">
        <f>SUM(C92:C96)</f>
        <v>1128</v>
      </c>
      <c r="D98" s="76">
        <f>C98-B98</f>
        <v>-156</v>
      </c>
      <c r="E98" s="244">
        <f>B98/C98</f>
        <v>1.1382978723404256</v>
      </c>
      <c r="F98" s="77">
        <f>SUM(F89:F91)</f>
        <v>280000</v>
      </c>
      <c r="G98" s="77">
        <f>SUM(G89:G91)</f>
        <v>277904.08</v>
      </c>
      <c r="H98" s="28">
        <f>G98/F98</f>
        <v>0.9925145714285715</v>
      </c>
      <c r="I98" s="28">
        <f>E98/H98</f>
        <v>1.146882781481003</v>
      </c>
      <c r="J98" s="28"/>
      <c r="K98" s="234"/>
    </row>
    <row r="99" spans="1:10" ht="12.75">
      <c r="A99" s="318" t="s">
        <v>80</v>
      </c>
      <c r="B99" s="319"/>
      <c r="C99" s="319"/>
      <c r="D99" s="319"/>
      <c r="E99" s="319"/>
      <c r="F99" s="319"/>
      <c r="G99" s="319"/>
      <c r="H99" s="319"/>
      <c r="I99" s="319"/>
      <c r="J99" s="320"/>
    </row>
    <row r="100" spans="1:10" ht="12.75">
      <c r="A100" s="305" t="s">
        <v>410</v>
      </c>
      <c r="B100" s="306"/>
      <c r="C100" s="306"/>
      <c r="D100" s="306"/>
      <c r="E100" s="306"/>
      <c r="F100" s="306"/>
      <c r="G100" s="306"/>
      <c r="H100" s="306"/>
      <c r="I100" s="306"/>
      <c r="J100" s="307"/>
    </row>
    <row r="101" spans="1:10" ht="52.5" customHeight="1">
      <c r="A101" s="1" t="s">
        <v>411</v>
      </c>
      <c r="B101" s="24"/>
      <c r="C101" s="7"/>
      <c r="D101" s="24"/>
      <c r="E101" s="4"/>
      <c r="F101" s="20">
        <v>1752287.45</v>
      </c>
      <c r="G101" s="20">
        <v>1752287.45</v>
      </c>
      <c r="H101" s="17">
        <f>G101/F101</f>
        <v>1</v>
      </c>
      <c r="I101" s="4"/>
      <c r="J101" s="19"/>
    </row>
    <row r="102" spans="1:10" ht="51">
      <c r="A102" s="1" t="s">
        <v>412</v>
      </c>
      <c r="B102" s="24"/>
      <c r="C102" s="7"/>
      <c r="D102" s="24"/>
      <c r="E102" s="4"/>
      <c r="F102" s="20">
        <v>329589</v>
      </c>
      <c r="G102" s="20">
        <v>329589</v>
      </c>
      <c r="H102" s="17">
        <f>G102/F102</f>
        <v>1</v>
      </c>
      <c r="I102" s="4"/>
      <c r="J102" s="19"/>
    </row>
    <row r="103" spans="1:10" ht="25.5">
      <c r="A103" s="1" t="s">
        <v>413</v>
      </c>
      <c r="B103" s="24"/>
      <c r="C103" s="7"/>
      <c r="D103" s="24"/>
      <c r="E103" s="4"/>
      <c r="F103" s="20">
        <v>45955626.99</v>
      </c>
      <c r="G103" s="20">
        <v>45955626.99</v>
      </c>
      <c r="H103" s="17">
        <f>G103/F103</f>
        <v>1</v>
      </c>
      <c r="I103" s="4"/>
      <c r="J103" s="19"/>
    </row>
    <row r="104" spans="1:10" ht="25.5">
      <c r="A104" s="1" t="s">
        <v>414</v>
      </c>
      <c r="B104" s="24"/>
      <c r="C104" s="7"/>
      <c r="D104" s="24"/>
      <c r="E104" s="4"/>
      <c r="F104" s="20">
        <v>406800</v>
      </c>
      <c r="G104" s="20">
        <v>406800</v>
      </c>
      <c r="H104" s="17">
        <f>G104/F104</f>
        <v>1</v>
      </c>
      <c r="I104" s="4"/>
      <c r="J104" s="19"/>
    </row>
    <row r="105" spans="1:10" ht="25.5">
      <c r="A105" s="182" t="s">
        <v>415</v>
      </c>
      <c r="B105" s="24">
        <v>25</v>
      </c>
      <c r="C105" s="7">
        <v>25</v>
      </c>
      <c r="D105" s="24">
        <f aca="true" t="shared" si="6" ref="D105:D122">C105-B105</f>
        <v>0</v>
      </c>
      <c r="E105" s="6">
        <f aca="true" t="shared" si="7" ref="E105:E122">C105/B105</f>
        <v>1</v>
      </c>
      <c r="F105" s="183"/>
      <c r="G105" s="183"/>
      <c r="H105" s="28"/>
      <c r="I105" s="28"/>
      <c r="J105" s="362"/>
    </row>
    <row r="106" spans="1:10" ht="63.75">
      <c r="A106" s="182" t="s">
        <v>416</v>
      </c>
      <c r="B106" s="24">
        <v>3</v>
      </c>
      <c r="C106" s="7">
        <v>3</v>
      </c>
      <c r="D106" s="24">
        <f t="shared" si="6"/>
        <v>0</v>
      </c>
      <c r="E106" s="6">
        <f t="shared" si="7"/>
        <v>1</v>
      </c>
      <c r="F106" s="183"/>
      <c r="G106" s="183"/>
      <c r="H106" s="28"/>
      <c r="I106" s="28"/>
      <c r="J106" s="363"/>
    </row>
    <row r="107" spans="1:10" ht="38.25">
      <c r="A107" s="182" t="s">
        <v>417</v>
      </c>
      <c r="B107" s="24">
        <v>51</v>
      </c>
      <c r="C107" s="7">
        <v>52</v>
      </c>
      <c r="D107" s="24">
        <f t="shared" si="6"/>
        <v>1</v>
      </c>
      <c r="E107" s="6">
        <f t="shared" si="7"/>
        <v>1.0196078431372548</v>
      </c>
      <c r="F107" s="183"/>
      <c r="G107" s="183"/>
      <c r="H107" s="28"/>
      <c r="I107" s="28"/>
      <c r="J107" s="201"/>
    </row>
    <row r="108" spans="1:10" ht="51">
      <c r="A108" s="182" t="s">
        <v>418</v>
      </c>
      <c r="B108" s="24">
        <v>57</v>
      </c>
      <c r="C108" s="7">
        <v>71</v>
      </c>
      <c r="D108" s="24">
        <f t="shared" si="6"/>
        <v>14</v>
      </c>
      <c r="E108" s="6">
        <f t="shared" si="7"/>
        <v>1.2456140350877194</v>
      </c>
      <c r="F108" s="183"/>
      <c r="G108" s="183"/>
      <c r="H108" s="28"/>
      <c r="I108" s="28"/>
      <c r="J108" s="201"/>
    </row>
    <row r="109" spans="1:10" ht="51">
      <c r="A109" s="182" t="s">
        <v>535</v>
      </c>
      <c r="B109" s="24">
        <v>8</v>
      </c>
      <c r="C109" s="7">
        <v>8</v>
      </c>
      <c r="D109" s="24">
        <f t="shared" si="6"/>
        <v>0</v>
      </c>
      <c r="E109" s="6">
        <f t="shared" si="7"/>
        <v>1</v>
      </c>
      <c r="F109" s="183"/>
      <c r="G109" s="183"/>
      <c r="H109" s="28"/>
      <c r="I109" s="28"/>
      <c r="J109" s="201"/>
    </row>
    <row r="110" spans="1:10" ht="12.75">
      <c r="A110" s="182" t="s">
        <v>536</v>
      </c>
      <c r="B110" s="24">
        <v>9</v>
      </c>
      <c r="C110" s="7">
        <v>9</v>
      </c>
      <c r="D110" s="24">
        <f t="shared" si="6"/>
        <v>0</v>
      </c>
      <c r="E110" s="6">
        <f t="shared" si="7"/>
        <v>1</v>
      </c>
      <c r="F110" s="183"/>
      <c r="G110" s="183"/>
      <c r="H110" s="28"/>
      <c r="I110" s="28"/>
      <c r="J110" s="201"/>
    </row>
    <row r="111" spans="1:10" ht="38.25">
      <c r="A111" s="182" t="s">
        <v>537</v>
      </c>
      <c r="B111" s="24">
        <v>505</v>
      </c>
      <c r="C111" s="7">
        <v>429</v>
      </c>
      <c r="D111" s="24">
        <f t="shared" si="6"/>
        <v>-76</v>
      </c>
      <c r="E111" s="6">
        <f t="shared" si="7"/>
        <v>0.8495049504950495</v>
      </c>
      <c r="F111" s="183"/>
      <c r="G111" s="183"/>
      <c r="H111" s="28"/>
      <c r="I111" s="28"/>
      <c r="J111" s="201"/>
    </row>
    <row r="112" spans="1:10" ht="25.5">
      <c r="A112" s="182" t="s">
        <v>538</v>
      </c>
      <c r="B112" s="24">
        <v>5</v>
      </c>
      <c r="C112" s="7">
        <v>5</v>
      </c>
      <c r="D112" s="24">
        <f t="shared" si="6"/>
        <v>0</v>
      </c>
      <c r="E112" s="6">
        <f t="shared" si="7"/>
        <v>1</v>
      </c>
      <c r="F112" s="183"/>
      <c r="G112" s="183"/>
      <c r="H112" s="28"/>
      <c r="I112" s="28"/>
      <c r="J112" s="201"/>
    </row>
    <row r="113" spans="1:10" ht="38.25">
      <c r="A113" s="182" t="s">
        <v>539</v>
      </c>
      <c r="B113" s="24">
        <v>42631</v>
      </c>
      <c r="C113" s="7">
        <v>43287</v>
      </c>
      <c r="D113" s="24">
        <f t="shared" si="6"/>
        <v>656</v>
      </c>
      <c r="E113" s="6">
        <f t="shared" si="7"/>
        <v>1.0153878632919706</v>
      </c>
      <c r="F113" s="183"/>
      <c r="G113" s="183"/>
      <c r="H113" s="28"/>
      <c r="I113" s="28"/>
      <c r="J113" s="201"/>
    </row>
    <row r="114" spans="1:10" ht="51">
      <c r="A114" s="182" t="s">
        <v>540</v>
      </c>
      <c r="B114" s="24">
        <v>44</v>
      </c>
      <c r="C114" s="7">
        <v>44</v>
      </c>
      <c r="D114" s="24">
        <f t="shared" si="6"/>
        <v>0</v>
      </c>
      <c r="E114" s="6">
        <f t="shared" si="7"/>
        <v>1</v>
      </c>
      <c r="F114" s="183"/>
      <c r="G114" s="183"/>
      <c r="H114" s="28"/>
      <c r="I114" s="28"/>
      <c r="J114" s="201"/>
    </row>
    <row r="115" spans="1:10" ht="51">
      <c r="A115" s="182" t="s">
        <v>541</v>
      </c>
      <c r="B115" s="24">
        <v>29</v>
      </c>
      <c r="C115" s="7">
        <v>30</v>
      </c>
      <c r="D115" s="24">
        <f t="shared" si="6"/>
        <v>1</v>
      </c>
      <c r="E115" s="6">
        <f t="shared" si="7"/>
        <v>1.0344827586206897</v>
      </c>
      <c r="F115" s="183"/>
      <c r="G115" s="183"/>
      <c r="H115" s="28"/>
      <c r="I115" s="28"/>
      <c r="J115" s="201"/>
    </row>
    <row r="116" spans="1:10" ht="25.5">
      <c r="A116" s="182" t="s">
        <v>542</v>
      </c>
      <c r="B116" s="24">
        <v>17</v>
      </c>
      <c r="C116" s="7">
        <v>17</v>
      </c>
      <c r="D116" s="24">
        <f t="shared" si="6"/>
        <v>0</v>
      </c>
      <c r="E116" s="6">
        <f t="shared" si="7"/>
        <v>1</v>
      </c>
      <c r="F116" s="183"/>
      <c r="G116" s="183"/>
      <c r="H116" s="28"/>
      <c r="I116" s="28"/>
      <c r="J116" s="201"/>
    </row>
    <row r="117" spans="1:10" ht="38.25">
      <c r="A117" s="182" t="s">
        <v>543</v>
      </c>
      <c r="B117" s="22">
        <v>766877</v>
      </c>
      <c r="C117" s="22">
        <v>766883</v>
      </c>
      <c r="D117" s="24">
        <f t="shared" si="6"/>
        <v>6</v>
      </c>
      <c r="E117" s="6">
        <f t="shared" si="7"/>
        <v>1.0000078239404755</v>
      </c>
      <c r="F117" s="183"/>
      <c r="G117" s="183"/>
      <c r="H117" s="28"/>
      <c r="I117" s="28"/>
      <c r="J117" s="201"/>
    </row>
    <row r="118" spans="1:10" ht="38.25">
      <c r="A118" s="182" t="s">
        <v>544</v>
      </c>
      <c r="B118" s="203">
        <v>35.5</v>
      </c>
      <c r="C118" s="7">
        <v>35.5</v>
      </c>
      <c r="D118" s="24">
        <f t="shared" si="6"/>
        <v>0</v>
      </c>
      <c r="E118" s="6">
        <f t="shared" si="7"/>
        <v>1</v>
      </c>
      <c r="F118" s="183"/>
      <c r="G118" s="183"/>
      <c r="H118" s="28"/>
      <c r="I118" s="28"/>
      <c r="J118" s="201"/>
    </row>
    <row r="119" spans="1:10" ht="25.5">
      <c r="A119" s="202" t="s">
        <v>545</v>
      </c>
      <c r="B119" s="24">
        <v>4</v>
      </c>
      <c r="C119" s="7">
        <v>4</v>
      </c>
      <c r="D119" s="24">
        <f t="shared" si="6"/>
        <v>0</v>
      </c>
      <c r="E119" s="6">
        <f t="shared" si="7"/>
        <v>1</v>
      </c>
      <c r="F119" s="183"/>
      <c r="G119" s="183"/>
      <c r="H119" s="28"/>
      <c r="I119" s="28"/>
      <c r="J119" s="201"/>
    </row>
    <row r="120" spans="1:10" ht="38.25">
      <c r="A120" s="182" t="s">
        <v>546</v>
      </c>
      <c r="B120" s="24">
        <v>19</v>
      </c>
      <c r="C120" s="7">
        <v>277</v>
      </c>
      <c r="D120" s="24">
        <f t="shared" si="6"/>
        <v>258</v>
      </c>
      <c r="E120" s="6">
        <f t="shared" si="7"/>
        <v>14.578947368421053</v>
      </c>
      <c r="F120" s="183"/>
      <c r="G120" s="183"/>
      <c r="H120" s="28"/>
      <c r="I120" s="28"/>
      <c r="J120" s="201"/>
    </row>
    <row r="121" spans="1:10" ht="25.5">
      <c r="A121" s="182" t="s">
        <v>547</v>
      </c>
      <c r="B121" s="24">
        <v>50</v>
      </c>
      <c r="C121" s="7">
        <v>50</v>
      </c>
      <c r="D121" s="24">
        <f t="shared" si="6"/>
        <v>0</v>
      </c>
      <c r="E121" s="6">
        <f t="shared" si="7"/>
        <v>1</v>
      </c>
      <c r="F121" s="183"/>
      <c r="G121" s="183"/>
      <c r="H121" s="28"/>
      <c r="I121" s="28"/>
      <c r="J121" s="201"/>
    </row>
    <row r="122" spans="1:10" ht="12.75" customHeight="1">
      <c r="A122" s="245" t="s">
        <v>149</v>
      </c>
      <c r="B122" s="24">
        <f>SUM(B105:B121)</f>
        <v>810369.5</v>
      </c>
      <c r="C122" s="24">
        <f>SUM(C105:C121)</f>
        <v>811229.5</v>
      </c>
      <c r="D122" s="24">
        <f t="shared" si="6"/>
        <v>860</v>
      </c>
      <c r="E122" s="4">
        <f t="shared" si="7"/>
        <v>1.0010612442842433</v>
      </c>
      <c r="F122" s="6">
        <f>SUM(F101:F104)</f>
        <v>48444303.440000005</v>
      </c>
      <c r="G122" s="23">
        <f>SUM(G101:G104)</f>
        <v>48444303.440000005</v>
      </c>
      <c r="H122" s="4">
        <f>G122/F122</f>
        <v>1</v>
      </c>
      <c r="I122" s="4"/>
      <c r="J122" s="75"/>
    </row>
    <row r="123" spans="1:10" ht="25.5" customHeight="1">
      <c r="A123" s="305" t="s">
        <v>548</v>
      </c>
      <c r="B123" s="306"/>
      <c r="C123" s="306"/>
      <c r="D123" s="306"/>
      <c r="E123" s="306"/>
      <c r="F123" s="306"/>
      <c r="G123" s="306"/>
      <c r="H123" s="306"/>
      <c r="I123" s="306"/>
      <c r="J123" s="307"/>
    </row>
    <row r="124" spans="1:10" ht="39" customHeight="1">
      <c r="A124" s="9" t="s">
        <v>549</v>
      </c>
      <c r="B124" s="24"/>
      <c r="C124" s="7"/>
      <c r="D124" s="24"/>
      <c r="E124" s="4"/>
      <c r="F124" s="6">
        <v>292004.8</v>
      </c>
      <c r="G124" s="6">
        <v>292004.8</v>
      </c>
      <c r="H124" s="4">
        <f aca="true" t="shared" si="8" ref="H124:H129">G124/F124</f>
        <v>1</v>
      </c>
      <c r="I124" s="4"/>
      <c r="J124" s="19"/>
    </row>
    <row r="125" spans="1:10" ht="38.25">
      <c r="A125" s="9" t="s">
        <v>550</v>
      </c>
      <c r="B125" s="24"/>
      <c r="C125" s="7"/>
      <c r="D125" s="24"/>
      <c r="E125" s="4"/>
      <c r="F125" s="6">
        <v>16625363.76</v>
      </c>
      <c r="G125" s="6">
        <v>16625363.76</v>
      </c>
      <c r="H125" s="4">
        <f t="shared" si="8"/>
        <v>1</v>
      </c>
      <c r="I125" s="28"/>
      <c r="J125" s="29"/>
    </row>
    <row r="126" spans="1:10" ht="29.25" customHeight="1">
      <c r="A126" s="9" t="s">
        <v>551</v>
      </c>
      <c r="B126" s="24"/>
      <c r="C126" s="7"/>
      <c r="D126" s="24"/>
      <c r="E126" s="4"/>
      <c r="F126" s="6">
        <v>10620713</v>
      </c>
      <c r="G126" s="6">
        <v>10620713</v>
      </c>
      <c r="H126" s="4">
        <f t="shared" si="8"/>
        <v>1</v>
      </c>
      <c r="I126" s="28"/>
      <c r="J126" s="29"/>
    </row>
    <row r="127" spans="1:10" ht="38.25">
      <c r="A127" s="9" t="s">
        <v>552</v>
      </c>
      <c r="B127" s="24"/>
      <c r="C127" s="7"/>
      <c r="D127" s="24"/>
      <c r="E127" s="4"/>
      <c r="F127" s="6">
        <v>3442141.17</v>
      </c>
      <c r="G127" s="6">
        <v>3442141.17</v>
      </c>
      <c r="H127" s="4">
        <f t="shared" si="8"/>
        <v>1</v>
      </c>
      <c r="I127" s="28"/>
      <c r="J127" s="29"/>
    </row>
    <row r="128" spans="1:10" ht="41.25" customHeight="1">
      <c r="A128" s="9" t="s">
        <v>553</v>
      </c>
      <c r="B128" s="24"/>
      <c r="C128" s="7"/>
      <c r="D128" s="24"/>
      <c r="E128" s="4"/>
      <c r="F128" s="6">
        <v>26206045.68</v>
      </c>
      <c r="G128" s="6">
        <v>26206045.68</v>
      </c>
      <c r="H128" s="4">
        <f t="shared" si="8"/>
        <v>1</v>
      </c>
      <c r="I128" s="28"/>
      <c r="J128" s="29"/>
    </row>
    <row r="129" spans="1:10" ht="41.25" customHeight="1">
      <c r="A129" s="246" t="s">
        <v>554</v>
      </c>
      <c r="B129" s="24"/>
      <c r="C129" s="7"/>
      <c r="D129" s="24"/>
      <c r="E129" s="4"/>
      <c r="F129" s="6">
        <v>14447652.71</v>
      </c>
      <c r="G129" s="6">
        <v>14447652.71</v>
      </c>
      <c r="H129" s="4">
        <f t="shared" si="8"/>
        <v>1</v>
      </c>
      <c r="J129" s="29"/>
    </row>
    <row r="130" spans="1:10" ht="53.25" customHeight="1">
      <c r="A130" s="182" t="s">
        <v>555</v>
      </c>
      <c r="B130" s="24">
        <v>25</v>
      </c>
      <c r="C130" s="71">
        <v>24</v>
      </c>
      <c r="D130" s="24">
        <f aca="true" t="shared" si="9" ref="D130:D143">C130-B130</f>
        <v>-1</v>
      </c>
      <c r="E130" s="6">
        <f>C130/B130</f>
        <v>0.96</v>
      </c>
      <c r="F130" s="183"/>
      <c r="G130" s="183"/>
      <c r="H130" s="28"/>
      <c r="I130" s="28"/>
      <c r="J130" s="20"/>
    </row>
    <row r="131" spans="1:10" ht="42" customHeight="1">
      <c r="A131" s="182" t="s">
        <v>556</v>
      </c>
      <c r="B131" s="24">
        <v>16</v>
      </c>
      <c r="C131" s="7">
        <v>10</v>
      </c>
      <c r="D131" s="24">
        <f t="shared" si="9"/>
        <v>-6</v>
      </c>
      <c r="E131" s="6">
        <f>B131/C131</f>
        <v>1.6</v>
      </c>
      <c r="F131" s="183"/>
      <c r="G131" s="183"/>
      <c r="H131" s="28"/>
      <c r="I131" s="28"/>
      <c r="J131" s="20"/>
    </row>
    <row r="132" spans="1:10" ht="51">
      <c r="A132" s="182" t="s">
        <v>557</v>
      </c>
      <c r="B132" s="24">
        <v>20</v>
      </c>
      <c r="C132" s="7">
        <v>21</v>
      </c>
      <c r="D132" s="24">
        <f t="shared" si="9"/>
        <v>1</v>
      </c>
      <c r="E132" s="6">
        <f aca="true" t="shared" si="10" ref="E132:E143">C132/B132</f>
        <v>1.05</v>
      </c>
      <c r="F132" s="184"/>
      <c r="G132" s="184"/>
      <c r="H132" s="4"/>
      <c r="I132" s="4"/>
      <c r="J132" s="20"/>
    </row>
    <row r="133" spans="1:10" ht="38.25">
      <c r="A133" s="182" t="s">
        <v>383</v>
      </c>
      <c r="B133" s="24">
        <v>36</v>
      </c>
      <c r="C133" s="7">
        <v>56</v>
      </c>
      <c r="D133" s="24">
        <f t="shared" si="9"/>
        <v>20</v>
      </c>
      <c r="E133" s="6">
        <f t="shared" si="10"/>
        <v>1.5555555555555556</v>
      </c>
      <c r="F133" s="184"/>
      <c r="G133" s="184"/>
      <c r="H133" s="4"/>
      <c r="I133" s="4"/>
      <c r="J133" s="157"/>
    </row>
    <row r="134" spans="1:10" ht="63.75">
      <c r="A134" s="182" t="s">
        <v>392</v>
      </c>
      <c r="B134" s="24">
        <v>5</v>
      </c>
      <c r="C134" s="7">
        <v>6</v>
      </c>
      <c r="D134" s="24">
        <f t="shared" si="9"/>
        <v>1</v>
      </c>
      <c r="E134" s="6">
        <f t="shared" si="10"/>
        <v>1.2</v>
      </c>
      <c r="F134" s="184"/>
      <c r="G134" s="184"/>
      <c r="H134" s="4"/>
      <c r="I134" s="4"/>
      <c r="J134" s="157"/>
    </row>
    <row r="135" spans="1:10" ht="25.5">
      <c r="A135" s="182" t="s">
        <v>384</v>
      </c>
      <c r="B135" s="24">
        <v>12</v>
      </c>
      <c r="C135" s="7">
        <v>12</v>
      </c>
      <c r="D135" s="24">
        <f t="shared" si="9"/>
        <v>0</v>
      </c>
      <c r="E135" s="6">
        <f t="shared" si="10"/>
        <v>1</v>
      </c>
      <c r="F135" s="184"/>
      <c r="G135" s="184"/>
      <c r="H135" s="4"/>
      <c r="I135" s="4"/>
      <c r="J135" s="157"/>
    </row>
    <row r="136" spans="1:10" ht="25.5">
      <c r="A136" s="182" t="s">
        <v>385</v>
      </c>
      <c r="B136" s="24">
        <v>19</v>
      </c>
      <c r="C136" s="7">
        <v>19</v>
      </c>
      <c r="D136" s="24">
        <f t="shared" si="9"/>
        <v>0</v>
      </c>
      <c r="E136" s="6">
        <f t="shared" si="10"/>
        <v>1</v>
      </c>
      <c r="F136" s="184"/>
      <c r="G136" s="184"/>
      <c r="H136" s="4"/>
      <c r="I136" s="4"/>
      <c r="J136" s="157"/>
    </row>
    <row r="137" spans="1:10" ht="51">
      <c r="A137" s="182" t="s">
        <v>386</v>
      </c>
      <c r="B137" s="24">
        <v>24</v>
      </c>
      <c r="C137" s="7">
        <v>24</v>
      </c>
      <c r="D137" s="24">
        <f t="shared" si="9"/>
        <v>0</v>
      </c>
      <c r="E137" s="6">
        <f t="shared" si="10"/>
        <v>1</v>
      </c>
      <c r="F137" s="184"/>
      <c r="G137" s="184"/>
      <c r="H137" s="4"/>
      <c r="I137" s="4"/>
      <c r="J137" s="157"/>
    </row>
    <row r="138" spans="1:10" ht="51">
      <c r="A138" s="182" t="s">
        <v>387</v>
      </c>
      <c r="B138" s="24">
        <v>143</v>
      </c>
      <c r="C138" s="7">
        <v>143</v>
      </c>
      <c r="D138" s="24">
        <f t="shared" si="9"/>
        <v>0</v>
      </c>
      <c r="E138" s="6">
        <f t="shared" si="10"/>
        <v>1</v>
      </c>
      <c r="F138" s="184"/>
      <c r="G138" s="184"/>
      <c r="H138" s="4"/>
      <c r="I138" s="4"/>
      <c r="J138" s="157"/>
    </row>
    <row r="139" spans="1:10" ht="38.25">
      <c r="A139" s="182" t="s">
        <v>388</v>
      </c>
      <c r="B139" s="24">
        <v>6</v>
      </c>
      <c r="C139" s="7">
        <v>6</v>
      </c>
      <c r="D139" s="24">
        <f t="shared" si="9"/>
        <v>0</v>
      </c>
      <c r="E139" s="6">
        <f t="shared" si="10"/>
        <v>1</v>
      </c>
      <c r="F139" s="184"/>
      <c r="G139" s="184"/>
      <c r="H139" s="4"/>
      <c r="I139" s="4"/>
      <c r="J139" s="157"/>
    </row>
    <row r="140" spans="1:10" ht="51">
      <c r="A140" s="182" t="s">
        <v>389</v>
      </c>
      <c r="B140" s="24">
        <v>11</v>
      </c>
      <c r="C140" s="7">
        <v>11</v>
      </c>
      <c r="D140" s="24">
        <f t="shared" si="9"/>
        <v>0</v>
      </c>
      <c r="E140" s="6">
        <f t="shared" si="10"/>
        <v>1</v>
      </c>
      <c r="F140" s="184"/>
      <c r="G140" s="184"/>
      <c r="H140" s="4"/>
      <c r="I140" s="4"/>
      <c r="J140" s="157"/>
    </row>
    <row r="141" spans="1:10" ht="38.25">
      <c r="A141" s="182" t="s">
        <v>390</v>
      </c>
      <c r="B141" s="24">
        <v>49</v>
      </c>
      <c r="C141" s="7">
        <v>51</v>
      </c>
      <c r="D141" s="24">
        <f t="shared" si="9"/>
        <v>2</v>
      </c>
      <c r="E141" s="6">
        <f t="shared" si="10"/>
        <v>1.0408163265306123</v>
      </c>
      <c r="F141" s="184"/>
      <c r="G141" s="184"/>
      <c r="H141" s="4"/>
      <c r="I141" s="4"/>
      <c r="J141" s="157"/>
    </row>
    <row r="142" spans="1:10" ht="38.25">
      <c r="A142" s="182" t="s">
        <v>391</v>
      </c>
      <c r="B142" s="24">
        <v>248</v>
      </c>
      <c r="C142" s="7">
        <v>248</v>
      </c>
      <c r="D142" s="24">
        <f t="shared" si="9"/>
        <v>0</v>
      </c>
      <c r="E142" s="6">
        <f t="shared" si="10"/>
        <v>1</v>
      </c>
      <c r="F142" s="184"/>
      <c r="G142" s="184"/>
      <c r="H142" s="4"/>
      <c r="I142" s="4"/>
      <c r="J142" s="157"/>
    </row>
    <row r="143" spans="1:10" ht="13.5">
      <c r="A143" s="26" t="s">
        <v>578</v>
      </c>
      <c r="B143" s="22">
        <f>SUM(B130:B142)</f>
        <v>614</v>
      </c>
      <c r="C143" s="22">
        <f>SUM(C130:C142)</f>
        <v>631</v>
      </c>
      <c r="D143" s="24">
        <f t="shared" si="9"/>
        <v>17</v>
      </c>
      <c r="E143" s="6">
        <f t="shared" si="10"/>
        <v>1.0276872964169381</v>
      </c>
      <c r="F143" s="6">
        <f>SUM(F124:F129)</f>
        <v>71633921.12</v>
      </c>
      <c r="G143" s="6">
        <f>SUM(G124:G129)</f>
        <v>71633921.12</v>
      </c>
      <c r="H143" s="4">
        <f>G143/F143</f>
        <v>1</v>
      </c>
      <c r="I143" s="4"/>
      <c r="J143" s="1"/>
    </row>
    <row r="144" spans="1:10" ht="12.75" customHeight="1">
      <c r="A144" s="364" t="s">
        <v>393</v>
      </c>
      <c r="B144" s="365"/>
      <c r="C144" s="365"/>
      <c r="D144" s="365"/>
      <c r="E144" s="365"/>
      <c r="F144" s="365"/>
      <c r="G144" s="365"/>
      <c r="H144" s="365"/>
      <c r="I144" s="365"/>
      <c r="J144" s="366"/>
    </row>
    <row r="145" spans="1:10" ht="39" customHeight="1">
      <c r="A145" s="15" t="s">
        <v>394</v>
      </c>
      <c r="B145" s="247"/>
      <c r="C145" s="247"/>
      <c r="D145" s="247"/>
      <c r="E145" s="247"/>
      <c r="F145" s="248">
        <v>843858.51</v>
      </c>
      <c r="G145" s="248">
        <v>843858.51</v>
      </c>
      <c r="H145" s="17">
        <f>G145/F145</f>
        <v>1</v>
      </c>
      <c r="I145" s="247"/>
      <c r="J145" s="247"/>
    </row>
    <row r="146" spans="1:10" ht="26.25" customHeight="1">
      <c r="A146" s="15" t="s">
        <v>395</v>
      </c>
      <c r="B146" s="247"/>
      <c r="C146" s="247"/>
      <c r="D146" s="247"/>
      <c r="E146" s="247"/>
      <c r="F146" s="248">
        <v>8767145.69</v>
      </c>
      <c r="G146" s="248">
        <v>8767145.69</v>
      </c>
      <c r="H146" s="17">
        <f>G146/F146</f>
        <v>1</v>
      </c>
      <c r="I146" s="247"/>
      <c r="J146" s="247"/>
    </row>
    <row r="147" spans="1:10" ht="37.5" customHeight="1">
      <c r="A147" s="15" t="s">
        <v>396</v>
      </c>
      <c r="B147" s="139">
        <v>38</v>
      </c>
      <c r="C147" s="139">
        <v>38</v>
      </c>
      <c r="D147" s="79">
        <f>C147-B147</f>
        <v>0</v>
      </c>
      <c r="E147" s="20">
        <f>C147/B147</f>
        <v>1</v>
      </c>
      <c r="F147" s="247"/>
      <c r="G147" s="247"/>
      <c r="H147" s="247"/>
      <c r="I147" s="247"/>
      <c r="J147" s="247"/>
    </row>
    <row r="148" spans="1:10" ht="50.25" customHeight="1">
      <c r="A148" s="15" t="s">
        <v>397</v>
      </c>
      <c r="B148" s="139">
        <v>196</v>
      </c>
      <c r="C148" s="139">
        <v>227</v>
      </c>
      <c r="D148" s="79">
        <f>C148-B148</f>
        <v>31</v>
      </c>
      <c r="E148" s="20">
        <f>C148/B148</f>
        <v>1.1581632653061225</v>
      </c>
      <c r="F148" s="247"/>
      <c r="G148" s="247"/>
      <c r="H148" s="247"/>
      <c r="I148" s="247"/>
      <c r="J148" s="247"/>
    </row>
    <row r="149" spans="1:10" ht="13.5">
      <c r="A149" s="123" t="s">
        <v>109</v>
      </c>
      <c r="B149" s="139">
        <f>B147+B148</f>
        <v>234</v>
      </c>
      <c r="C149" s="139">
        <f>C147+C148</f>
        <v>265</v>
      </c>
      <c r="D149" s="79">
        <f>C149-B149</f>
        <v>31</v>
      </c>
      <c r="E149" s="20">
        <f>C149/B149</f>
        <v>1.1324786324786325</v>
      </c>
      <c r="F149" s="248">
        <f>SUM(F145:F146)</f>
        <v>9611004.2</v>
      </c>
      <c r="G149" s="248">
        <f>SUM(G145:G146)</f>
        <v>9611004.2</v>
      </c>
      <c r="H149" s="4">
        <f>G149/F149</f>
        <v>1</v>
      </c>
      <c r="I149" s="247"/>
      <c r="J149" s="247"/>
    </row>
    <row r="150" spans="1:10" ht="12.75">
      <c r="A150" s="348" t="s">
        <v>398</v>
      </c>
      <c r="B150" s="367"/>
      <c r="C150" s="367"/>
      <c r="D150" s="367"/>
      <c r="E150" s="367"/>
      <c r="F150" s="367"/>
      <c r="G150" s="367"/>
      <c r="H150" s="367"/>
      <c r="I150" s="367"/>
      <c r="J150" s="368"/>
    </row>
    <row r="151" spans="1:10" ht="51">
      <c r="A151" s="15" t="s">
        <v>399</v>
      </c>
      <c r="B151" s="250"/>
      <c r="C151" s="250"/>
      <c r="D151" s="250"/>
      <c r="E151" s="250"/>
      <c r="F151" s="248">
        <v>7552062.98</v>
      </c>
      <c r="G151" s="248">
        <v>7552062.98</v>
      </c>
      <c r="H151" s="17"/>
      <c r="I151" s="250"/>
      <c r="J151" s="249"/>
    </row>
    <row r="152" spans="1:10" ht="25.5">
      <c r="A152" s="15" t="s">
        <v>400</v>
      </c>
      <c r="B152" s="139">
        <v>4</v>
      </c>
      <c r="C152" s="139">
        <v>4</v>
      </c>
      <c r="D152" s="79">
        <f aca="true" t="shared" si="11" ref="D152:D161">C152-B152</f>
        <v>0</v>
      </c>
      <c r="E152" s="20">
        <f aca="true" t="shared" si="12" ref="E152:E161">C152/B152</f>
        <v>1</v>
      </c>
      <c r="F152" s="248"/>
      <c r="G152" s="248"/>
      <c r="H152" s="17"/>
      <c r="I152" s="250"/>
      <c r="J152" s="249"/>
    </row>
    <row r="153" spans="1:10" ht="38.25">
      <c r="A153" s="15" t="s">
        <v>401</v>
      </c>
      <c r="B153" s="139">
        <v>4</v>
      </c>
      <c r="C153" s="139">
        <v>4</v>
      </c>
      <c r="D153" s="79">
        <f t="shared" si="11"/>
        <v>0</v>
      </c>
      <c r="E153" s="20">
        <f t="shared" si="12"/>
        <v>1</v>
      </c>
      <c r="F153" s="248"/>
      <c r="G153" s="248"/>
      <c r="H153" s="17"/>
      <c r="I153" s="250"/>
      <c r="J153" s="249"/>
    </row>
    <row r="154" spans="1:10" ht="38.25">
      <c r="A154" s="15" t="s">
        <v>402</v>
      </c>
      <c r="B154" s="139">
        <v>3</v>
      </c>
      <c r="C154" s="139">
        <v>3</v>
      </c>
      <c r="D154" s="79">
        <f t="shared" si="11"/>
        <v>0</v>
      </c>
      <c r="E154" s="20">
        <f t="shared" si="12"/>
        <v>1</v>
      </c>
      <c r="F154" s="248"/>
      <c r="G154" s="248"/>
      <c r="H154" s="17"/>
      <c r="I154" s="250"/>
      <c r="J154" s="249"/>
    </row>
    <row r="155" spans="1:10" ht="38.25">
      <c r="A155" s="15" t="s">
        <v>403</v>
      </c>
      <c r="B155" s="139">
        <v>7</v>
      </c>
      <c r="C155" s="139">
        <v>7</v>
      </c>
      <c r="D155" s="79">
        <f t="shared" si="11"/>
        <v>0</v>
      </c>
      <c r="E155" s="20">
        <f t="shared" si="12"/>
        <v>1</v>
      </c>
      <c r="F155" s="248"/>
      <c r="G155" s="248"/>
      <c r="H155" s="17"/>
      <c r="I155" s="250"/>
      <c r="J155" s="249"/>
    </row>
    <row r="156" spans="1:10" ht="13.5">
      <c r="A156" s="123" t="s">
        <v>110</v>
      </c>
      <c r="B156" s="190">
        <f>SUM(B152:B155)</f>
        <v>18</v>
      </c>
      <c r="C156" s="190">
        <f>SUM(C152:C155)</f>
        <v>18</v>
      </c>
      <c r="D156" s="79">
        <f t="shared" si="11"/>
        <v>0</v>
      </c>
      <c r="E156" s="20">
        <f t="shared" si="12"/>
        <v>1</v>
      </c>
      <c r="F156" s="248">
        <f>F151</f>
        <v>7552062.98</v>
      </c>
      <c r="G156" s="248">
        <f>G151</f>
        <v>7552062.98</v>
      </c>
      <c r="H156" s="17">
        <f>G156/F156</f>
        <v>1</v>
      </c>
      <c r="I156" s="250"/>
      <c r="J156" s="249"/>
    </row>
    <row r="157" spans="1:10" ht="63.75">
      <c r="A157" s="15" t="s">
        <v>521</v>
      </c>
      <c r="B157" s="139">
        <v>32</v>
      </c>
      <c r="C157" s="139">
        <v>32</v>
      </c>
      <c r="D157" s="79">
        <f t="shared" si="11"/>
        <v>0</v>
      </c>
      <c r="E157" s="20">
        <f t="shared" si="12"/>
        <v>1</v>
      </c>
      <c r="F157" s="250"/>
      <c r="G157" s="250"/>
      <c r="H157" s="250"/>
      <c r="I157" s="250"/>
      <c r="J157" s="249"/>
    </row>
    <row r="158" spans="1:10" ht="63.75">
      <c r="A158" s="15" t="s">
        <v>522</v>
      </c>
      <c r="B158" s="139">
        <v>72</v>
      </c>
      <c r="C158" s="139">
        <v>90</v>
      </c>
      <c r="D158" s="79">
        <f t="shared" si="11"/>
        <v>18</v>
      </c>
      <c r="E158" s="20">
        <f t="shared" si="12"/>
        <v>1.25</v>
      </c>
      <c r="F158" s="250"/>
      <c r="G158" s="250"/>
      <c r="H158" s="250"/>
      <c r="I158" s="250"/>
      <c r="J158" s="249"/>
    </row>
    <row r="159" spans="1:10" ht="63.75">
      <c r="A159" s="15" t="s">
        <v>523</v>
      </c>
      <c r="B159" s="139">
        <v>37</v>
      </c>
      <c r="C159" s="139">
        <v>38</v>
      </c>
      <c r="D159" s="79">
        <f t="shared" si="11"/>
        <v>1</v>
      </c>
      <c r="E159" s="20">
        <f t="shared" si="12"/>
        <v>1.027027027027027</v>
      </c>
      <c r="F159" s="250"/>
      <c r="G159" s="250"/>
      <c r="H159" s="250"/>
      <c r="I159" s="250"/>
      <c r="J159" s="249"/>
    </row>
    <row r="160" spans="1:10" ht="63.75">
      <c r="A160" s="15" t="s">
        <v>524</v>
      </c>
      <c r="B160" s="139">
        <v>4</v>
      </c>
      <c r="C160" s="139">
        <v>4</v>
      </c>
      <c r="D160" s="79">
        <f t="shared" si="11"/>
        <v>0</v>
      </c>
      <c r="E160" s="20">
        <f t="shared" si="12"/>
        <v>1</v>
      </c>
      <c r="F160" s="250"/>
      <c r="G160" s="250"/>
      <c r="H160" s="250"/>
      <c r="I160" s="250"/>
      <c r="J160" s="249"/>
    </row>
    <row r="161" spans="1:10" ht="38.25">
      <c r="A161" s="15" t="s">
        <v>525</v>
      </c>
      <c r="B161" s="139">
        <v>200</v>
      </c>
      <c r="C161" s="139">
        <v>294</v>
      </c>
      <c r="D161" s="79">
        <f t="shared" si="11"/>
        <v>94</v>
      </c>
      <c r="E161" s="20">
        <f t="shared" si="12"/>
        <v>1.47</v>
      </c>
      <c r="F161" s="250"/>
      <c r="G161" s="250"/>
      <c r="H161" s="250"/>
      <c r="I161" s="250"/>
      <c r="J161" s="249"/>
    </row>
    <row r="162" spans="1:10" ht="25.5">
      <c r="A162" s="1" t="s">
        <v>501</v>
      </c>
      <c r="B162" s="24"/>
      <c r="C162" s="7"/>
      <c r="D162" s="24"/>
      <c r="E162" s="4"/>
      <c r="F162" s="4">
        <f>F163/F722</f>
        <v>0.06160081736330052</v>
      </c>
      <c r="G162" s="4">
        <f>G163/G722</f>
        <v>0.0624313089770963</v>
      </c>
      <c r="H162" s="4"/>
      <c r="I162" s="4"/>
      <c r="J162" s="19"/>
    </row>
    <row r="163" spans="1:11" ht="12.75">
      <c r="A163" s="3" t="s">
        <v>174</v>
      </c>
      <c r="B163" s="109">
        <f>B122+B143</f>
        <v>810983.5</v>
      </c>
      <c r="C163" s="109">
        <f>C122+C143</f>
        <v>811860.5</v>
      </c>
      <c r="D163" s="251">
        <f>C163-B163</f>
        <v>877</v>
      </c>
      <c r="E163" s="28">
        <f>(E122+E143)/2</f>
        <v>1.0143742703505907</v>
      </c>
      <c r="F163" s="77">
        <f>F122+F143+F149+F156</f>
        <v>137241291.74</v>
      </c>
      <c r="G163" s="77">
        <f>G122+G143+G149+G156</f>
        <v>137241291.74</v>
      </c>
      <c r="H163" s="28">
        <f>G163/F163</f>
        <v>1</v>
      </c>
      <c r="I163" s="28">
        <f>E163/H163</f>
        <v>1.0143742703505907</v>
      </c>
      <c r="J163" s="110"/>
      <c r="K163" s="234"/>
    </row>
    <row r="164" spans="1:10" ht="12.75">
      <c r="A164" s="318" t="s">
        <v>81</v>
      </c>
      <c r="B164" s="319"/>
      <c r="C164" s="319"/>
      <c r="D164" s="319"/>
      <c r="E164" s="319"/>
      <c r="F164" s="319"/>
      <c r="G164" s="319"/>
      <c r="H164" s="319"/>
      <c r="I164" s="319"/>
      <c r="J164" s="320"/>
    </row>
    <row r="165" spans="1:10" ht="12.75">
      <c r="A165" s="324" t="s">
        <v>376</v>
      </c>
      <c r="B165" s="325"/>
      <c r="C165" s="325"/>
      <c r="D165" s="325"/>
      <c r="E165" s="325"/>
      <c r="F165" s="325"/>
      <c r="G165" s="325"/>
      <c r="H165" s="325"/>
      <c r="I165" s="325"/>
      <c r="J165" s="326"/>
    </row>
    <row r="166" spans="1:10" ht="88.5" customHeight="1">
      <c r="A166" s="192" t="s">
        <v>367</v>
      </c>
      <c r="B166" s="204">
        <v>4</v>
      </c>
      <c r="C166" s="204">
        <v>4</v>
      </c>
      <c r="D166" s="205">
        <f>C166-B166</f>
        <v>0</v>
      </c>
      <c r="E166" s="157">
        <f>C166/B166</f>
        <v>1</v>
      </c>
      <c r="F166" s="157">
        <v>600000</v>
      </c>
      <c r="G166" s="157">
        <v>600000</v>
      </c>
      <c r="H166" s="156">
        <f>G166/F166</f>
        <v>1</v>
      </c>
      <c r="I166" s="11"/>
      <c r="J166" s="316"/>
    </row>
    <row r="167" spans="1:10" ht="44.25" customHeight="1">
      <c r="A167" s="1" t="s">
        <v>620</v>
      </c>
      <c r="B167" s="79">
        <v>67</v>
      </c>
      <c r="C167" s="79">
        <v>67</v>
      </c>
      <c r="D167" s="80">
        <f aca="true" t="shared" si="13" ref="D167:D190">C167-B167</f>
        <v>0</v>
      </c>
      <c r="E167" s="20">
        <f aca="true" t="shared" si="14" ref="E167:E190">C167/B167</f>
        <v>1</v>
      </c>
      <c r="F167" s="20"/>
      <c r="G167" s="20"/>
      <c r="H167" s="17"/>
      <c r="I167" s="4"/>
      <c r="J167" s="317"/>
    </row>
    <row r="168" spans="1:10" ht="38.25">
      <c r="A168" s="1" t="s">
        <v>151</v>
      </c>
      <c r="B168" s="79">
        <v>7</v>
      </c>
      <c r="C168" s="79">
        <v>7</v>
      </c>
      <c r="D168" s="80">
        <f t="shared" si="13"/>
        <v>0</v>
      </c>
      <c r="E168" s="20">
        <f t="shared" si="14"/>
        <v>1</v>
      </c>
      <c r="F168" s="20">
        <v>18000</v>
      </c>
      <c r="G168" s="20">
        <v>18000</v>
      </c>
      <c r="H168" s="17">
        <f>G168/F168</f>
        <v>1</v>
      </c>
      <c r="I168" s="4"/>
      <c r="J168" s="25"/>
    </row>
    <row r="169" spans="1:10" ht="51" customHeight="1">
      <c r="A169" s="252" t="s">
        <v>368</v>
      </c>
      <c r="B169" s="79"/>
      <c r="C169" s="79"/>
      <c r="D169" s="80"/>
      <c r="E169" s="20"/>
      <c r="F169" s="20">
        <v>64314</v>
      </c>
      <c r="G169" s="20">
        <v>0</v>
      </c>
      <c r="H169" s="17">
        <f>G169/F169</f>
        <v>0</v>
      </c>
      <c r="I169" s="4"/>
      <c r="J169" s="47" t="s">
        <v>360</v>
      </c>
    </row>
    <row r="170" spans="1:10" ht="12.75">
      <c r="A170" s="1" t="s">
        <v>162</v>
      </c>
      <c r="B170" s="185">
        <v>1</v>
      </c>
      <c r="C170" s="79">
        <v>1</v>
      </c>
      <c r="D170" s="80">
        <f t="shared" si="13"/>
        <v>0</v>
      </c>
      <c r="E170" s="20">
        <f t="shared" si="14"/>
        <v>1</v>
      </c>
      <c r="F170" s="20">
        <v>25000</v>
      </c>
      <c r="G170" s="20">
        <v>25000</v>
      </c>
      <c r="H170" s="17">
        <f>G170/F170</f>
        <v>1</v>
      </c>
      <c r="I170" s="4"/>
      <c r="J170" s="25"/>
    </row>
    <row r="171" spans="1:10" ht="25.5">
      <c r="A171" s="10" t="s">
        <v>634</v>
      </c>
      <c r="B171" s="13">
        <v>0.392</v>
      </c>
      <c r="C171" s="13">
        <v>0.392</v>
      </c>
      <c r="D171" s="80">
        <f t="shared" si="13"/>
        <v>0</v>
      </c>
      <c r="E171" s="20">
        <f t="shared" si="14"/>
        <v>1</v>
      </c>
      <c r="F171" s="78">
        <v>1476165.16</v>
      </c>
      <c r="G171" s="12">
        <v>1476165.16</v>
      </c>
      <c r="H171" s="17">
        <f>G171/F171</f>
        <v>1</v>
      </c>
      <c r="I171" s="4"/>
      <c r="J171" s="7"/>
    </row>
    <row r="172" spans="1:10" ht="12.75">
      <c r="A172" s="336" t="s">
        <v>377</v>
      </c>
      <c r="B172" s="360"/>
      <c r="C172" s="360"/>
      <c r="D172" s="360"/>
      <c r="E172" s="360"/>
      <c r="F172" s="360"/>
      <c r="G172" s="360"/>
      <c r="H172" s="360"/>
      <c r="I172" s="360"/>
      <c r="J172" s="361"/>
    </row>
    <row r="173" spans="1:10" ht="38.25">
      <c r="A173" s="1" t="s">
        <v>153</v>
      </c>
      <c r="B173" s="79">
        <v>0</v>
      </c>
      <c r="C173" s="79">
        <v>0</v>
      </c>
      <c r="D173" s="80">
        <f t="shared" si="13"/>
        <v>0</v>
      </c>
      <c r="E173" s="20">
        <v>0</v>
      </c>
      <c r="F173" s="12"/>
      <c r="G173" s="12"/>
      <c r="H173" s="4"/>
      <c r="I173" s="4"/>
      <c r="J173" s="7"/>
    </row>
    <row r="174" spans="1:10" ht="25.5">
      <c r="A174" s="1" t="s">
        <v>154</v>
      </c>
      <c r="B174" s="79">
        <v>0</v>
      </c>
      <c r="C174" s="79">
        <v>0</v>
      </c>
      <c r="D174" s="80">
        <f t="shared" si="13"/>
        <v>0</v>
      </c>
      <c r="E174" s="20">
        <v>0</v>
      </c>
      <c r="F174" s="12"/>
      <c r="G174" s="12"/>
      <c r="H174" s="4"/>
      <c r="I174" s="4"/>
      <c r="J174" s="7"/>
    </row>
    <row r="175" spans="1:11" ht="38.25">
      <c r="A175" s="1" t="s">
        <v>155</v>
      </c>
      <c r="B175" s="79">
        <v>121</v>
      </c>
      <c r="C175" s="79">
        <v>121</v>
      </c>
      <c r="D175" s="80">
        <f t="shared" si="13"/>
        <v>0</v>
      </c>
      <c r="E175" s="20">
        <f t="shared" si="14"/>
        <v>1</v>
      </c>
      <c r="F175" s="78">
        <v>119580</v>
      </c>
      <c r="G175" s="12">
        <v>119580</v>
      </c>
      <c r="H175" s="17">
        <f>G175/F175</f>
        <v>1</v>
      </c>
      <c r="I175" s="4"/>
      <c r="J175" s="7" t="s">
        <v>361</v>
      </c>
      <c r="K175" s="234"/>
    </row>
    <row r="176" spans="1:10" ht="12.75">
      <c r="A176" s="336" t="s">
        <v>378</v>
      </c>
      <c r="B176" s="337"/>
      <c r="C176" s="337"/>
      <c r="D176" s="337"/>
      <c r="E176" s="337"/>
      <c r="F176" s="337"/>
      <c r="G176" s="337"/>
      <c r="H176" s="337"/>
      <c r="I176" s="337"/>
      <c r="J176" s="338"/>
    </row>
    <row r="177" spans="1:10" ht="89.25">
      <c r="A177" s="15" t="s">
        <v>380</v>
      </c>
      <c r="B177" s="253"/>
      <c r="C177" s="253"/>
      <c r="D177" s="253"/>
      <c r="E177" s="253"/>
      <c r="F177" s="12">
        <v>10588069.56</v>
      </c>
      <c r="G177" s="12">
        <v>10588069.56</v>
      </c>
      <c r="H177" s="17">
        <f>G177/F177</f>
        <v>1</v>
      </c>
      <c r="I177" s="253"/>
      <c r="J177" s="253"/>
    </row>
    <row r="178" spans="1:10" ht="12.75">
      <c r="A178" s="192" t="s">
        <v>172</v>
      </c>
      <c r="B178" s="204">
        <v>162</v>
      </c>
      <c r="C178" s="204">
        <v>162</v>
      </c>
      <c r="D178" s="205">
        <f t="shared" si="13"/>
        <v>0</v>
      </c>
      <c r="E178" s="157">
        <f t="shared" si="14"/>
        <v>1</v>
      </c>
      <c r="F178" s="206"/>
      <c r="G178" s="254"/>
      <c r="H178" s="156"/>
      <c r="I178" s="11"/>
      <c r="J178" s="8"/>
    </row>
    <row r="179" spans="1:10" ht="12.75">
      <c r="A179" s="1" t="s">
        <v>156</v>
      </c>
      <c r="B179" s="255">
        <v>0.3391</v>
      </c>
      <c r="C179" s="255">
        <v>0.3391</v>
      </c>
      <c r="D179" s="80">
        <f t="shared" si="13"/>
        <v>0</v>
      </c>
      <c r="E179" s="20">
        <f t="shared" si="14"/>
        <v>1</v>
      </c>
      <c r="F179" s="78"/>
      <c r="G179" s="12"/>
      <c r="H179" s="4"/>
      <c r="I179" s="4"/>
      <c r="J179" s="7"/>
    </row>
    <row r="180" spans="1:10" ht="38.25">
      <c r="A180" s="1" t="s">
        <v>152</v>
      </c>
      <c r="B180" s="13">
        <v>98</v>
      </c>
      <c r="C180" s="13">
        <v>98</v>
      </c>
      <c r="D180" s="80">
        <f t="shared" si="13"/>
        <v>0</v>
      </c>
      <c r="E180" s="20">
        <f t="shared" si="14"/>
        <v>1</v>
      </c>
      <c r="F180" s="78"/>
      <c r="G180" s="12"/>
      <c r="H180" s="17"/>
      <c r="I180" s="4"/>
      <c r="J180" s="7"/>
    </row>
    <row r="181" spans="1:10" ht="138.75" customHeight="1">
      <c r="A181" s="1" t="s">
        <v>375</v>
      </c>
      <c r="B181" s="13"/>
      <c r="C181" s="13"/>
      <c r="D181" s="80"/>
      <c r="E181" s="20"/>
      <c r="F181" s="78">
        <v>9522027.16</v>
      </c>
      <c r="G181" s="12">
        <v>9522027.16</v>
      </c>
      <c r="H181" s="17">
        <f>G181/F181</f>
        <v>1</v>
      </c>
      <c r="I181" s="4"/>
      <c r="J181" s="7"/>
    </row>
    <row r="182" spans="1:10" ht="25.5">
      <c r="A182" s="1" t="s">
        <v>157</v>
      </c>
      <c r="B182" s="79">
        <v>36</v>
      </c>
      <c r="C182" s="79">
        <v>36</v>
      </c>
      <c r="D182" s="80">
        <f t="shared" si="13"/>
        <v>0</v>
      </c>
      <c r="E182" s="20">
        <f t="shared" si="14"/>
        <v>1</v>
      </c>
      <c r="F182" s="78"/>
      <c r="G182" s="12"/>
      <c r="H182" s="17"/>
      <c r="I182" s="4"/>
      <c r="J182" s="7"/>
    </row>
    <row r="183" spans="1:10" ht="25.5">
      <c r="A183" s="10" t="s">
        <v>171</v>
      </c>
      <c r="B183" s="79">
        <v>26</v>
      </c>
      <c r="C183" s="79">
        <v>26</v>
      </c>
      <c r="D183" s="80">
        <f t="shared" si="13"/>
        <v>0</v>
      </c>
      <c r="E183" s="20">
        <f t="shared" si="14"/>
        <v>1</v>
      </c>
      <c r="F183" s="78"/>
      <c r="G183" s="12"/>
      <c r="H183" s="17"/>
      <c r="I183" s="4"/>
      <c r="J183" s="7"/>
    </row>
    <row r="184" spans="1:10" ht="12.75">
      <c r="A184" s="336" t="s">
        <v>379</v>
      </c>
      <c r="B184" s="337"/>
      <c r="C184" s="337"/>
      <c r="D184" s="337"/>
      <c r="E184" s="337"/>
      <c r="F184" s="337"/>
      <c r="G184" s="337"/>
      <c r="H184" s="337"/>
      <c r="I184" s="337"/>
      <c r="J184" s="338"/>
    </row>
    <row r="185" spans="1:10" ht="92.25" customHeight="1">
      <c r="A185" s="10" t="s">
        <v>369</v>
      </c>
      <c r="B185" s="79"/>
      <c r="C185" s="79"/>
      <c r="D185" s="80"/>
      <c r="E185" s="20"/>
      <c r="F185" s="78">
        <v>1035000</v>
      </c>
      <c r="G185" s="12">
        <v>1034000</v>
      </c>
      <c r="H185" s="17">
        <f>G185/F185</f>
        <v>0.9990338164251208</v>
      </c>
      <c r="I185" s="4"/>
      <c r="J185" s="7" t="s">
        <v>150</v>
      </c>
    </row>
    <row r="186" spans="1:10" ht="25.5">
      <c r="A186" s="10" t="s">
        <v>370</v>
      </c>
      <c r="B186" s="79">
        <v>15</v>
      </c>
      <c r="C186" s="79">
        <v>15</v>
      </c>
      <c r="D186" s="80">
        <f t="shared" si="13"/>
        <v>0</v>
      </c>
      <c r="E186" s="20">
        <f t="shared" si="14"/>
        <v>1</v>
      </c>
      <c r="F186" s="78"/>
      <c r="G186" s="12"/>
      <c r="H186" s="17"/>
      <c r="I186" s="4"/>
      <c r="J186" s="7"/>
    </row>
    <row r="187" spans="1:10" ht="51">
      <c r="A187" s="256" t="s">
        <v>371</v>
      </c>
      <c r="B187" s="79">
        <v>20</v>
      </c>
      <c r="C187" s="79">
        <v>20</v>
      </c>
      <c r="D187" s="80">
        <f t="shared" si="13"/>
        <v>0</v>
      </c>
      <c r="E187" s="20">
        <f t="shared" si="14"/>
        <v>1</v>
      </c>
      <c r="F187" s="78"/>
      <c r="G187" s="12"/>
      <c r="H187" s="17"/>
      <c r="I187" s="4"/>
      <c r="J187" s="7"/>
    </row>
    <row r="188" spans="1:10" ht="12.75">
      <c r="A188" s="257" t="s">
        <v>372</v>
      </c>
      <c r="B188" s="79">
        <v>1</v>
      </c>
      <c r="C188" s="79">
        <v>1</v>
      </c>
      <c r="D188" s="80">
        <f t="shared" si="13"/>
        <v>0</v>
      </c>
      <c r="E188" s="20">
        <f t="shared" si="14"/>
        <v>1</v>
      </c>
      <c r="F188" s="78"/>
      <c r="G188" s="12"/>
      <c r="H188" s="17"/>
      <c r="I188" s="4"/>
      <c r="J188" s="7"/>
    </row>
    <row r="189" spans="1:10" ht="51">
      <c r="A189" s="228" t="s">
        <v>373</v>
      </c>
      <c r="B189" s="79">
        <v>12</v>
      </c>
      <c r="C189" s="79">
        <v>12</v>
      </c>
      <c r="D189" s="80">
        <f t="shared" si="13"/>
        <v>0</v>
      </c>
      <c r="E189" s="20">
        <f t="shared" si="14"/>
        <v>1</v>
      </c>
      <c r="F189" s="78"/>
      <c r="G189" s="12"/>
      <c r="H189" s="17"/>
      <c r="I189" s="4"/>
      <c r="J189" s="7"/>
    </row>
    <row r="190" spans="1:10" ht="51">
      <c r="A190" s="207" t="s">
        <v>374</v>
      </c>
      <c r="B190" s="79">
        <v>5</v>
      </c>
      <c r="C190" s="79">
        <v>5</v>
      </c>
      <c r="D190" s="80">
        <f t="shared" si="13"/>
        <v>0</v>
      </c>
      <c r="E190" s="20">
        <f t="shared" si="14"/>
        <v>1</v>
      </c>
      <c r="F190" s="78"/>
      <c r="G190" s="12"/>
      <c r="H190" s="17"/>
      <c r="I190" s="4"/>
      <c r="J190" s="7"/>
    </row>
    <row r="191" spans="1:10" ht="25.5">
      <c r="A191" s="1" t="s">
        <v>501</v>
      </c>
      <c r="B191" s="7"/>
      <c r="C191" s="7"/>
      <c r="D191" s="7"/>
      <c r="E191" s="4"/>
      <c r="F191" s="4">
        <f>F192/F722</f>
        <v>0.01052471562717806</v>
      </c>
      <c r="G191" s="4">
        <f>G192/G722</f>
        <v>0.010636896575838564</v>
      </c>
      <c r="H191" s="4"/>
      <c r="I191" s="4"/>
      <c r="J191" s="7"/>
    </row>
    <row r="192" spans="1:11" ht="12.75">
      <c r="A192" s="3" t="s">
        <v>175</v>
      </c>
      <c r="B192" s="258">
        <f>SUM(B166:B190)</f>
        <v>575.7311</v>
      </c>
      <c r="C192" s="258">
        <f>SUM(C166:C190)</f>
        <v>575.7311</v>
      </c>
      <c r="D192" s="259">
        <f>C192-B192</f>
        <v>0</v>
      </c>
      <c r="E192" s="28">
        <f>C192/B192</f>
        <v>1</v>
      </c>
      <c r="F192" s="77">
        <f>SUM(F166:F185)</f>
        <v>23448155.880000003</v>
      </c>
      <c r="G192" s="77">
        <f>SUM(G166:G185)</f>
        <v>23382841.880000003</v>
      </c>
      <c r="H192" s="28">
        <f>G192/F192</f>
        <v>0.9972145357471072</v>
      </c>
      <c r="I192" s="28">
        <f>E192/H192</f>
        <v>1.0027932447362553</v>
      </c>
      <c r="J192" s="28"/>
      <c r="K192" s="234"/>
    </row>
    <row r="193" spans="1:10" ht="12.75">
      <c r="A193" s="318" t="s">
        <v>82</v>
      </c>
      <c r="B193" s="319"/>
      <c r="C193" s="319"/>
      <c r="D193" s="319"/>
      <c r="E193" s="319"/>
      <c r="F193" s="319"/>
      <c r="G193" s="319"/>
      <c r="H193" s="319"/>
      <c r="I193" s="319"/>
      <c r="J193" s="320"/>
    </row>
    <row r="194" spans="1:10" ht="12.75">
      <c r="A194" s="3" t="s">
        <v>623</v>
      </c>
      <c r="B194" s="7"/>
      <c r="C194" s="7"/>
      <c r="D194" s="7"/>
      <c r="E194" s="4"/>
      <c r="F194" s="6"/>
      <c r="G194" s="6"/>
      <c r="H194" s="4"/>
      <c r="I194" s="4"/>
      <c r="J194" s="7"/>
    </row>
    <row r="195" spans="1:10" ht="25.5">
      <c r="A195" s="1" t="s">
        <v>625</v>
      </c>
      <c r="B195" s="7"/>
      <c r="C195" s="7"/>
      <c r="D195" s="7"/>
      <c r="E195" s="4"/>
      <c r="F195" s="20">
        <v>39600</v>
      </c>
      <c r="G195" s="20">
        <v>39600</v>
      </c>
      <c r="H195" s="17">
        <f>G195/F195</f>
        <v>1</v>
      </c>
      <c r="I195" s="4"/>
      <c r="J195" s="25"/>
    </row>
    <row r="196" spans="1:10" ht="12.75">
      <c r="A196" s="3" t="s">
        <v>624</v>
      </c>
      <c r="B196" s="7"/>
      <c r="C196" s="7"/>
      <c r="D196" s="7"/>
      <c r="E196" s="4"/>
      <c r="F196" s="6"/>
      <c r="G196" s="6"/>
      <c r="H196" s="4"/>
      <c r="I196" s="4"/>
      <c r="J196" s="7"/>
    </row>
    <row r="197" spans="1:10" ht="25.5">
      <c r="A197" s="1" t="s">
        <v>625</v>
      </c>
      <c r="B197" s="7"/>
      <c r="C197" s="7"/>
      <c r="D197" s="7"/>
      <c r="E197" s="4"/>
      <c r="F197" s="6">
        <v>10000</v>
      </c>
      <c r="G197" s="6">
        <v>10000</v>
      </c>
      <c r="H197" s="4">
        <f>G197/F197</f>
        <v>1</v>
      </c>
      <c r="I197" s="4"/>
      <c r="J197" s="7"/>
    </row>
    <row r="198" spans="1:10" ht="12.75">
      <c r="A198" s="3" t="s">
        <v>486</v>
      </c>
      <c r="B198" s="7"/>
      <c r="C198" s="7"/>
      <c r="D198" s="7"/>
      <c r="E198" s="4"/>
      <c r="F198" s="6"/>
      <c r="G198" s="6"/>
      <c r="H198" s="4"/>
      <c r="I198" s="4"/>
      <c r="J198" s="7"/>
    </row>
    <row r="199" spans="1:10" ht="25.5">
      <c r="A199" s="1" t="s">
        <v>625</v>
      </c>
      <c r="B199" s="7"/>
      <c r="C199" s="7"/>
      <c r="D199" s="7"/>
      <c r="E199" s="4"/>
      <c r="F199" s="6">
        <v>12500</v>
      </c>
      <c r="G199" s="6">
        <v>12500</v>
      </c>
      <c r="H199" s="4">
        <f>G199/F199</f>
        <v>1</v>
      </c>
      <c r="I199" s="4"/>
      <c r="J199" s="167"/>
    </row>
    <row r="200" spans="1:10" ht="12.75">
      <c r="A200" s="3" t="s">
        <v>574</v>
      </c>
      <c r="B200" s="7"/>
      <c r="C200" s="7"/>
      <c r="D200" s="7"/>
      <c r="E200" s="4"/>
      <c r="F200" s="6"/>
      <c r="G200" s="6"/>
      <c r="H200" s="4"/>
      <c r="I200" s="4"/>
      <c r="J200" s="7"/>
    </row>
    <row r="201" spans="1:10" ht="25.5">
      <c r="A201" s="1" t="s">
        <v>625</v>
      </c>
      <c r="B201" s="7"/>
      <c r="C201" s="7"/>
      <c r="D201" s="7"/>
      <c r="E201" s="4"/>
      <c r="F201" s="6">
        <v>57000</v>
      </c>
      <c r="G201" s="6">
        <v>55400</v>
      </c>
      <c r="H201" s="4">
        <f>G201/F201</f>
        <v>0.9719298245614035</v>
      </c>
      <c r="I201" s="4"/>
      <c r="J201" s="147"/>
    </row>
    <row r="202" spans="1:10" ht="12.75">
      <c r="A202" s="3" t="s">
        <v>575</v>
      </c>
      <c r="B202" s="7"/>
      <c r="C202" s="7"/>
      <c r="D202" s="7"/>
      <c r="E202" s="4"/>
      <c r="F202" s="6"/>
      <c r="G202" s="6"/>
      <c r="H202" s="4"/>
      <c r="I202" s="4"/>
      <c r="J202" s="7"/>
    </row>
    <row r="203" spans="1:10" ht="25.5">
      <c r="A203" s="1" t="s">
        <v>625</v>
      </c>
      <c r="B203" s="7"/>
      <c r="C203" s="7"/>
      <c r="D203" s="7"/>
      <c r="E203" s="4"/>
      <c r="F203" s="6">
        <v>18500</v>
      </c>
      <c r="G203" s="6">
        <v>17000</v>
      </c>
      <c r="H203" s="4">
        <f>G203/F203</f>
        <v>0.918918918918919</v>
      </c>
      <c r="I203" s="4"/>
      <c r="J203" s="19"/>
    </row>
    <row r="204" spans="1:10" ht="12.75">
      <c r="A204" s="3" t="s">
        <v>576</v>
      </c>
      <c r="B204" s="7"/>
      <c r="C204" s="7"/>
      <c r="D204" s="7"/>
      <c r="E204" s="4"/>
      <c r="F204" s="6"/>
      <c r="G204" s="6"/>
      <c r="H204" s="4"/>
      <c r="I204" s="4"/>
      <c r="J204" s="7"/>
    </row>
    <row r="205" spans="1:10" ht="25.5">
      <c r="A205" s="1" t="s">
        <v>625</v>
      </c>
      <c r="B205" s="7"/>
      <c r="C205" s="7"/>
      <c r="D205" s="7"/>
      <c r="E205" s="4"/>
      <c r="F205" s="6">
        <v>53000</v>
      </c>
      <c r="G205" s="6">
        <v>53000</v>
      </c>
      <c r="H205" s="4">
        <f>G205/F205</f>
        <v>1</v>
      </c>
      <c r="I205" s="4"/>
      <c r="J205" s="7"/>
    </row>
    <row r="206" spans="1:10" ht="25.5">
      <c r="A206" s="1" t="s">
        <v>622</v>
      </c>
      <c r="B206" s="7">
        <v>14</v>
      </c>
      <c r="C206" s="7">
        <v>14</v>
      </c>
      <c r="D206" s="7">
        <f>C206-B206</f>
        <v>0</v>
      </c>
      <c r="E206" s="4">
        <f>C206/B206</f>
        <v>1</v>
      </c>
      <c r="F206" s="6"/>
      <c r="G206" s="6"/>
      <c r="H206" s="4"/>
      <c r="I206" s="4"/>
      <c r="J206" s="7"/>
    </row>
    <row r="207" spans="1:10" ht="51">
      <c r="A207" s="1" t="s">
        <v>359</v>
      </c>
      <c r="B207" s="7">
        <v>16.9</v>
      </c>
      <c r="C207" s="71">
        <v>16.9</v>
      </c>
      <c r="D207" s="71">
        <f>C207-B207</f>
        <v>0</v>
      </c>
      <c r="E207" s="4">
        <f>C207/B207</f>
        <v>1</v>
      </c>
      <c r="F207" s="6"/>
      <c r="G207" s="6"/>
      <c r="H207" s="4"/>
      <c r="I207" s="4"/>
      <c r="J207" s="7"/>
    </row>
    <row r="208" spans="1:10" ht="63.75">
      <c r="A208" s="1" t="s">
        <v>647</v>
      </c>
      <c r="B208" s="7">
        <v>100</v>
      </c>
      <c r="C208" s="7">
        <v>100</v>
      </c>
      <c r="D208" s="71">
        <f>C208-B208</f>
        <v>0</v>
      </c>
      <c r="E208" s="4">
        <f>C208/B208</f>
        <v>1</v>
      </c>
      <c r="F208" s="6"/>
      <c r="G208" s="6"/>
      <c r="H208" s="4"/>
      <c r="I208" s="4"/>
      <c r="J208" s="7"/>
    </row>
    <row r="209" spans="1:10" ht="89.25">
      <c r="A209" s="1" t="s">
        <v>648</v>
      </c>
      <c r="B209" s="7">
        <v>100</v>
      </c>
      <c r="C209" s="7">
        <v>100</v>
      </c>
      <c r="D209" s="71">
        <f>C209-B209</f>
        <v>0</v>
      </c>
      <c r="E209" s="4">
        <f>C209/B209</f>
        <v>1</v>
      </c>
      <c r="F209" s="6"/>
      <c r="G209" s="6"/>
      <c r="H209" s="4"/>
      <c r="I209" s="4"/>
      <c r="J209" s="7"/>
    </row>
    <row r="210" spans="1:10" ht="25.5">
      <c r="A210" s="1" t="s">
        <v>501</v>
      </c>
      <c r="B210" s="7"/>
      <c r="C210" s="7"/>
      <c r="D210" s="7"/>
      <c r="E210" s="4"/>
      <c r="F210" s="143">
        <f>F211/F722</f>
        <v>8.555089827985816E-05</v>
      </c>
      <c r="G210" s="143">
        <f>G211/G722</f>
        <v>8.529408521876942E-05</v>
      </c>
      <c r="H210" s="4"/>
      <c r="I210" s="4"/>
      <c r="J210" s="7"/>
    </row>
    <row r="211" spans="1:11" ht="12.75">
      <c r="A211" s="3" t="s">
        <v>176</v>
      </c>
      <c r="B211" s="259">
        <f>SUM(B195:B209)</f>
        <v>230.9</v>
      </c>
      <c r="C211" s="259">
        <f>SUM(C195:C209)</f>
        <v>230.9</v>
      </c>
      <c r="D211" s="259">
        <f>C211-B211</f>
        <v>0</v>
      </c>
      <c r="E211" s="28">
        <f>C211/B211</f>
        <v>1</v>
      </c>
      <c r="F211" s="77">
        <f>SUM(F195:F205)</f>
        <v>190600</v>
      </c>
      <c r="G211" s="77">
        <f>SUM(G195:G205)</f>
        <v>187500</v>
      </c>
      <c r="H211" s="28">
        <f>G211/F211</f>
        <v>0.9837355718782791</v>
      </c>
      <c r="I211" s="28">
        <f>E211/H211</f>
        <v>1.0165333333333333</v>
      </c>
      <c r="J211" s="28"/>
      <c r="K211" s="234"/>
    </row>
    <row r="212" spans="1:10" ht="12.75">
      <c r="A212" s="318" t="s">
        <v>83</v>
      </c>
      <c r="B212" s="319"/>
      <c r="C212" s="319"/>
      <c r="D212" s="319"/>
      <c r="E212" s="319"/>
      <c r="F212" s="319"/>
      <c r="G212" s="319"/>
      <c r="H212" s="319"/>
      <c r="I212" s="319"/>
      <c r="J212" s="320"/>
    </row>
    <row r="213" spans="1:10" ht="90.75" customHeight="1">
      <c r="A213" s="177" t="s">
        <v>3</v>
      </c>
      <c r="B213" s="49"/>
      <c r="C213" s="49"/>
      <c r="D213" s="49"/>
      <c r="E213" s="60"/>
      <c r="F213" s="61">
        <v>136500</v>
      </c>
      <c r="G213" s="61">
        <v>136500</v>
      </c>
      <c r="H213" s="60">
        <f aca="true" t="shared" si="15" ref="H213:H247">G213/F213</f>
        <v>1</v>
      </c>
      <c r="I213" s="60"/>
      <c r="J213" s="146"/>
    </row>
    <row r="214" spans="1:10" ht="51">
      <c r="A214" s="10" t="s">
        <v>4</v>
      </c>
      <c r="B214" s="49"/>
      <c r="C214" s="49"/>
      <c r="D214" s="49"/>
      <c r="E214" s="60"/>
      <c r="F214" s="61">
        <v>181911718.01</v>
      </c>
      <c r="G214" s="61">
        <v>181911718.01</v>
      </c>
      <c r="H214" s="60">
        <f t="shared" si="15"/>
        <v>1</v>
      </c>
      <c r="I214" s="60"/>
      <c r="J214" s="62"/>
    </row>
    <row r="215" spans="1:10" ht="76.5">
      <c r="A215" s="192" t="s">
        <v>5</v>
      </c>
      <c r="B215" s="49"/>
      <c r="C215" s="49"/>
      <c r="D215" s="49"/>
      <c r="E215" s="60"/>
      <c r="F215" s="61">
        <v>1542038</v>
      </c>
      <c r="G215" s="61">
        <v>1542038</v>
      </c>
      <c r="H215" s="60">
        <f t="shared" si="15"/>
        <v>1</v>
      </c>
      <c r="I215" s="60"/>
      <c r="J215" s="62"/>
    </row>
    <row r="216" spans="1:10" ht="45.75" customHeight="1">
      <c r="A216" s="1" t="s">
        <v>6</v>
      </c>
      <c r="B216" s="49"/>
      <c r="C216" s="49"/>
      <c r="D216" s="49"/>
      <c r="E216" s="60"/>
      <c r="F216" s="61">
        <v>3211646</v>
      </c>
      <c r="G216" s="61">
        <v>3211646</v>
      </c>
      <c r="H216" s="60">
        <f t="shared" si="15"/>
        <v>1</v>
      </c>
      <c r="I216" s="60"/>
      <c r="J216" s="62"/>
    </row>
    <row r="217" spans="1:10" ht="54.75" customHeight="1">
      <c r="A217" s="1" t="s">
        <v>7</v>
      </c>
      <c r="B217" s="49"/>
      <c r="C217" s="49"/>
      <c r="D217" s="49"/>
      <c r="E217" s="60"/>
      <c r="F217" s="61">
        <v>80000</v>
      </c>
      <c r="G217" s="61">
        <v>80000</v>
      </c>
      <c r="H217" s="60">
        <f t="shared" si="15"/>
        <v>1</v>
      </c>
      <c r="I217" s="60"/>
      <c r="J217" s="62"/>
    </row>
    <row r="218" spans="1:10" ht="76.5">
      <c r="A218" s="1" t="s">
        <v>168</v>
      </c>
      <c r="B218" s="49"/>
      <c r="C218" s="49"/>
      <c r="D218" s="49"/>
      <c r="E218" s="60"/>
      <c r="F218" s="61">
        <v>1360000</v>
      </c>
      <c r="G218" s="61">
        <v>1360000</v>
      </c>
      <c r="H218" s="60">
        <f t="shared" si="15"/>
        <v>1</v>
      </c>
      <c r="I218" s="60"/>
      <c r="J218" s="18"/>
    </row>
    <row r="219" spans="1:10" ht="25.5">
      <c r="A219" s="1" t="s">
        <v>8</v>
      </c>
      <c r="B219" s="49"/>
      <c r="C219" s="49"/>
      <c r="D219" s="49"/>
      <c r="E219" s="60"/>
      <c r="F219" s="61">
        <v>3713790.81</v>
      </c>
      <c r="G219" s="61">
        <v>3713790.81</v>
      </c>
      <c r="H219" s="60">
        <f t="shared" si="15"/>
        <v>1</v>
      </c>
      <c r="I219" s="60"/>
      <c r="J219" s="62"/>
    </row>
    <row r="220" spans="1:10" ht="38.25">
      <c r="A220" s="59" t="s">
        <v>9</v>
      </c>
      <c r="B220" s="49"/>
      <c r="C220" s="49"/>
      <c r="D220" s="49"/>
      <c r="E220" s="60"/>
      <c r="F220" s="61">
        <v>999999.58</v>
      </c>
      <c r="G220" s="61">
        <f>F220</f>
        <v>999999.58</v>
      </c>
      <c r="H220" s="60">
        <f t="shared" si="15"/>
        <v>1</v>
      </c>
      <c r="I220" s="60"/>
      <c r="J220" s="18"/>
    </row>
    <row r="221" spans="1:10" ht="12.75">
      <c r="A221" s="227" t="s">
        <v>149</v>
      </c>
      <c r="B221" s="49"/>
      <c r="C221" s="49"/>
      <c r="D221" s="49"/>
      <c r="E221" s="60"/>
      <c r="F221" s="174">
        <f>SUM(F213:F220)</f>
        <v>192955692.4</v>
      </c>
      <c r="G221" s="174">
        <f>SUM(G213:G220)</f>
        <v>192955692.4</v>
      </c>
      <c r="H221" s="175">
        <f t="shared" si="15"/>
        <v>1</v>
      </c>
      <c r="I221" s="60"/>
      <c r="J221" s="56"/>
    </row>
    <row r="222" spans="1:10" ht="76.5">
      <c r="A222" s="63" t="s">
        <v>345</v>
      </c>
      <c r="B222" s="49"/>
      <c r="C222" s="49"/>
      <c r="D222" s="49"/>
      <c r="E222" s="60"/>
      <c r="F222" s="61">
        <v>103047223.85</v>
      </c>
      <c r="G222" s="61">
        <v>102977105.05</v>
      </c>
      <c r="H222" s="60">
        <f t="shared" si="15"/>
        <v>0.9993195469282893</v>
      </c>
      <c r="I222" s="60"/>
      <c r="J222" s="18" t="s">
        <v>10</v>
      </c>
    </row>
    <row r="223" spans="1:10" ht="38.25">
      <c r="A223" s="63" t="s">
        <v>346</v>
      </c>
      <c r="B223" s="49"/>
      <c r="C223" s="49"/>
      <c r="D223" s="49"/>
      <c r="E223" s="60"/>
      <c r="F223" s="61">
        <v>38566910.42</v>
      </c>
      <c r="G223" s="61">
        <v>38566910.42</v>
      </c>
      <c r="H223" s="60">
        <f t="shared" si="15"/>
        <v>1</v>
      </c>
      <c r="I223" s="60"/>
      <c r="J223" s="18"/>
    </row>
    <row r="224" spans="1:10" ht="51">
      <c r="A224" s="59" t="s">
        <v>347</v>
      </c>
      <c r="B224" s="49"/>
      <c r="C224" s="49"/>
      <c r="D224" s="49"/>
      <c r="E224" s="60"/>
      <c r="F224" s="61">
        <v>6465732.43</v>
      </c>
      <c r="G224" s="61">
        <v>6465732.43</v>
      </c>
      <c r="H224" s="60">
        <f t="shared" si="15"/>
        <v>1</v>
      </c>
      <c r="I224" s="60"/>
      <c r="J224" s="18"/>
    </row>
    <row r="225" spans="1:10" ht="25.5">
      <c r="A225" s="1" t="s">
        <v>11</v>
      </c>
      <c r="B225" s="49"/>
      <c r="C225" s="49"/>
      <c r="D225" s="49"/>
      <c r="E225" s="60"/>
      <c r="F225" s="61">
        <v>15300000</v>
      </c>
      <c r="G225" s="61">
        <f>F225</f>
        <v>15300000</v>
      </c>
      <c r="H225" s="60">
        <f t="shared" si="15"/>
        <v>1</v>
      </c>
      <c r="I225" s="60"/>
      <c r="J225" s="18"/>
    </row>
    <row r="226" spans="1:10" ht="12.75">
      <c r="A226" s="1" t="s">
        <v>348</v>
      </c>
      <c r="B226" s="49"/>
      <c r="C226" s="49"/>
      <c r="D226" s="49"/>
      <c r="E226" s="60"/>
      <c r="F226" s="61">
        <v>660000</v>
      </c>
      <c r="G226" s="61">
        <v>660000</v>
      </c>
      <c r="H226" s="60">
        <f t="shared" si="15"/>
        <v>1</v>
      </c>
      <c r="I226" s="60"/>
      <c r="J226" s="55"/>
    </row>
    <row r="227" spans="1:10" ht="25.5">
      <c r="A227" s="1" t="s">
        <v>12</v>
      </c>
      <c r="B227" s="49"/>
      <c r="C227" s="49"/>
      <c r="D227" s="49"/>
      <c r="E227" s="60"/>
      <c r="F227" s="61">
        <v>139191.98</v>
      </c>
      <c r="G227" s="61">
        <f>F227</f>
        <v>139191.98</v>
      </c>
      <c r="H227" s="60">
        <f t="shared" si="15"/>
        <v>1</v>
      </c>
      <c r="I227" s="60"/>
      <c r="J227" s="18"/>
    </row>
    <row r="228" spans="1:10" ht="76.5">
      <c r="A228" s="59" t="s">
        <v>13</v>
      </c>
      <c r="B228" s="49"/>
      <c r="C228" s="49"/>
      <c r="D228" s="49"/>
      <c r="E228" s="60"/>
      <c r="F228" s="61">
        <v>809173.33</v>
      </c>
      <c r="G228" s="61">
        <v>809173.33</v>
      </c>
      <c r="H228" s="60">
        <f t="shared" si="15"/>
        <v>1</v>
      </c>
      <c r="I228" s="60"/>
      <c r="J228" s="18"/>
    </row>
    <row r="229" spans="1:10" ht="25.5">
      <c r="A229" s="59" t="s">
        <v>8</v>
      </c>
      <c r="B229" s="49"/>
      <c r="C229" s="49"/>
      <c r="D229" s="49"/>
      <c r="E229" s="60"/>
      <c r="F229" s="61">
        <v>4061862.65</v>
      </c>
      <c r="G229" s="61">
        <v>4061852.65</v>
      </c>
      <c r="H229" s="60">
        <f t="shared" si="15"/>
        <v>0.9999975380752966</v>
      </c>
      <c r="I229" s="60"/>
      <c r="J229" s="18"/>
    </row>
    <row r="230" spans="1:10" ht="51">
      <c r="A230" s="59" t="s">
        <v>14</v>
      </c>
      <c r="B230" s="49"/>
      <c r="C230" s="49"/>
      <c r="D230" s="49"/>
      <c r="E230" s="60"/>
      <c r="F230" s="61">
        <v>5700100</v>
      </c>
      <c r="G230" s="61">
        <f>F230</f>
        <v>5700100</v>
      </c>
      <c r="H230" s="60">
        <f t="shared" si="15"/>
        <v>1</v>
      </c>
      <c r="I230" s="60"/>
      <c r="J230" s="18"/>
    </row>
    <row r="231" spans="1:10" ht="25.5">
      <c r="A231" s="64" t="s">
        <v>15</v>
      </c>
      <c r="B231" s="49"/>
      <c r="C231" s="49"/>
      <c r="D231" s="49"/>
      <c r="E231" s="60"/>
      <c r="F231" s="61">
        <v>1000149</v>
      </c>
      <c r="G231" s="61">
        <f>F231</f>
        <v>1000149</v>
      </c>
      <c r="H231" s="60">
        <f t="shared" si="15"/>
        <v>1</v>
      </c>
      <c r="I231" s="60"/>
      <c r="J231" s="18"/>
    </row>
    <row r="232" spans="1:10" ht="51">
      <c r="A232" s="59" t="s">
        <v>349</v>
      </c>
      <c r="B232" s="49"/>
      <c r="C232" s="49"/>
      <c r="D232" s="49"/>
      <c r="E232" s="60"/>
      <c r="F232" s="61">
        <v>54086.8</v>
      </c>
      <c r="G232" s="61">
        <v>54086.8</v>
      </c>
      <c r="H232" s="60">
        <f t="shared" si="15"/>
        <v>1</v>
      </c>
      <c r="I232" s="60"/>
      <c r="J232" s="172"/>
    </row>
    <row r="233" spans="1:10" ht="12.75">
      <c r="A233" s="173" t="s">
        <v>578</v>
      </c>
      <c r="B233" s="49"/>
      <c r="C233" s="49"/>
      <c r="D233" s="49"/>
      <c r="E233" s="60"/>
      <c r="F233" s="174">
        <f>SUM(F222:F232)</f>
        <v>175804430.46</v>
      </c>
      <c r="G233" s="174">
        <f>SUM(G222:G232)</f>
        <v>175734301.66000003</v>
      </c>
      <c r="H233" s="175">
        <f t="shared" si="15"/>
        <v>0.9996010976525649</v>
      </c>
      <c r="I233" s="60"/>
      <c r="J233" s="18"/>
    </row>
    <row r="234" spans="1:10" ht="25.5">
      <c r="A234" s="59" t="s">
        <v>16</v>
      </c>
      <c r="B234" s="49"/>
      <c r="C234" s="49"/>
      <c r="D234" s="49"/>
      <c r="E234" s="60"/>
      <c r="F234" s="61">
        <v>6948828.68</v>
      </c>
      <c r="G234" s="61">
        <f>F234</f>
        <v>6948828.68</v>
      </c>
      <c r="H234" s="60">
        <f t="shared" si="15"/>
        <v>1</v>
      </c>
      <c r="I234" s="60"/>
      <c r="J234" s="18"/>
    </row>
    <row r="235" spans="1:10" ht="51">
      <c r="A235" s="59" t="s">
        <v>17</v>
      </c>
      <c r="B235" s="49"/>
      <c r="C235" s="49"/>
      <c r="D235" s="49"/>
      <c r="E235" s="60"/>
      <c r="F235" s="61">
        <v>694862.5</v>
      </c>
      <c r="G235" s="61">
        <f>F235</f>
        <v>694862.5</v>
      </c>
      <c r="H235" s="60">
        <f t="shared" si="15"/>
        <v>1</v>
      </c>
      <c r="I235" s="60"/>
      <c r="J235" s="18"/>
    </row>
    <row r="236" spans="1:10" ht="25.5">
      <c r="A236" s="59" t="s">
        <v>350</v>
      </c>
      <c r="B236" s="49"/>
      <c r="C236" s="49"/>
      <c r="D236" s="49"/>
      <c r="E236" s="60"/>
      <c r="F236" s="61">
        <v>12844644.52</v>
      </c>
      <c r="G236" s="61">
        <f>F236</f>
        <v>12844644.52</v>
      </c>
      <c r="H236" s="60">
        <f t="shared" si="15"/>
        <v>1</v>
      </c>
      <c r="I236" s="60"/>
      <c r="J236" s="18"/>
    </row>
    <row r="237" spans="1:10" ht="51">
      <c r="A237" s="59" t="s">
        <v>18</v>
      </c>
      <c r="B237" s="49"/>
      <c r="C237" s="49"/>
      <c r="D237" s="49"/>
      <c r="E237" s="60"/>
      <c r="F237" s="61">
        <v>500000</v>
      </c>
      <c r="G237" s="61">
        <v>500000</v>
      </c>
      <c r="H237" s="60">
        <f t="shared" si="15"/>
        <v>1</v>
      </c>
      <c r="I237" s="60"/>
      <c r="J237" s="18"/>
    </row>
    <row r="238" spans="1:10" ht="12.75">
      <c r="A238" s="173" t="s">
        <v>109</v>
      </c>
      <c r="B238" s="49"/>
      <c r="C238" s="49"/>
      <c r="D238" s="49"/>
      <c r="E238" s="60"/>
      <c r="F238" s="174">
        <f>SUM(F234:F237)</f>
        <v>20988335.7</v>
      </c>
      <c r="G238" s="174">
        <f>SUM(G234:G237)</f>
        <v>20988335.7</v>
      </c>
      <c r="H238" s="175">
        <f t="shared" si="15"/>
        <v>1</v>
      </c>
      <c r="I238" s="60"/>
      <c r="J238" s="18"/>
    </row>
    <row r="239" spans="1:10" ht="63.75">
      <c r="A239" s="59" t="s">
        <v>351</v>
      </c>
      <c r="B239" s="49"/>
      <c r="C239" s="49"/>
      <c r="D239" s="49"/>
      <c r="E239" s="60"/>
      <c r="F239" s="61">
        <v>2131636.05</v>
      </c>
      <c r="G239" s="61">
        <f>F239</f>
        <v>2131636.05</v>
      </c>
      <c r="H239" s="60">
        <f t="shared" si="15"/>
        <v>1</v>
      </c>
      <c r="I239" s="60"/>
      <c r="J239" s="18"/>
    </row>
    <row r="240" spans="1:10" ht="127.5" customHeight="1">
      <c r="A240" s="10" t="s">
        <v>581</v>
      </c>
      <c r="B240" s="49"/>
      <c r="C240" s="49"/>
      <c r="D240" s="49"/>
      <c r="E240" s="60"/>
      <c r="F240" s="61">
        <v>20000</v>
      </c>
      <c r="G240" s="61">
        <f>F240</f>
        <v>20000</v>
      </c>
      <c r="H240" s="60">
        <f t="shared" si="15"/>
        <v>1</v>
      </c>
      <c r="I240" s="60"/>
      <c r="J240" s="18"/>
    </row>
    <row r="241" spans="1:10" ht="127.5" customHeight="1">
      <c r="A241" s="10" t="s">
        <v>19</v>
      </c>
      <c r="B241" s="49"/>
      <c r="C241" s="49"/>
      <c r="D241" s="49"/>
      <c r="E241" s="60"/>
      <c r="F241" s="61">
        <v>20000</v>
      </c>
      <c r="G241" s="61">
        <v>20000</v>
      </c>
      <c r="H241" s="60">
        <f t="shared" si="15"/>
        <v>1</v>
      </c>
      <c r="I241" s="60"/>
      <c r="J241" s="18"/>
    </row>
    <row r="242" spans="1:10" ht="12.75">
      <c r="A242" s="260" t="s">
        <v>110</v>
      </c>
      <c r="B242" s="49"/>
      <c r="C242" s="49"/>
      <c r="D242" s="49"/>
      <c r="E242" s="60"/>
      <c r="F242" s="174">
        <f>SUM(F239:F241)</f>
        <v>2171636.05</v>
      </c>
      <c r="G242" s="174">
        <f>SUM(G239:G241)</f>
        <v>2171636.05</v>
      </c>
      <c r="H242" s="175">
        <f t="shared" si="15"/>
        <v>1</v>
      </c>
      <c r="I242" s="60"/>
      <c r="J242" s="18"/>
    </row>
    <row r="243" spans="1:10" ht="146.25">
      <c r="A243" s="59" t="s">
        <v>20</v>
      </c>
      <c r="B243" s="49"/>
      <c r="C243" s="49"/>
      <c r="D243" s="49"/>
      <c r="E243" s="60"/>
      <c r="F243" s="61">
        <v>17374275.46</v>
      </c>
      <c r="G243" s="61">
        <v>17124558.24</v>
      </c>
      <c r="H243" s="60">
        <f t="shared" si="15"/>
        <v>0.9856271865508915</v>
      </c>
      <c r="I243" s="60"/>
      <c r="J243" s="146" t="s">
        <v>21</v>
      </c>
    </row>
    <row r="244" spans="1:10" ht="25.5">
      <c r="A244" s="64" t="s">
        <v>22</v>
      </c>
      <c r="B244" s="49"/>
      <c r="C244" s="49"/>
      <c r="D244" s="49"/>
      <c r="E244" s="60"/>
      <c r="F244" s="61">
        <v>21133760.19</v>
      </c>
      <c r="G244" s="61">
        <v>21133760.19</v>
      </c>
      <c r="H244" s="60">
        <f t="shared" si="15"/>
        <v>1</v>
      </c>
      <c r="I244" s="60"/>
      <c r="J244" s="18"/>
    </row>
    <row r="245" spans="1:10" ht="63.75">
      <c r="A245" s="1" t="s">
        <v>352</v>
      </c>
      <c r="B245" s="49"/>
      <c r="C245" s="49"/>
      <c r="D245" s="49"/>
      <c r="E245" s="60"/>
      <c r="F245" s="61">
        <v>2329579.49</v>
      </c>
      <c r="G245" s="61">
        <v>2329579.49</v>
      </c>
      <c r="H245" s="60">
        <f t="shared" si="15"/>
        <v>1</v>
      </c>
      <c r="I245" s="60"/>
      <c r="J245" s="18"/>
    </row>
    <row r="246" spans="1:10" ht="51">
      <c r="A246" s="1" t="s">
        <v>353</v>
      </c>
      <c r="B246" s="49"/>
      <c r="C246" s="49"/>
      <c r="D246" s="49"/>
      <c r="E246" s="60"/>
      <c r="F246" s="61">
        <v>277500</v>
      </c>
      <c r="G246" s="61">
        <v>277500</v>
      </c>
      <c r="H246" s="60">
        <f t="shared" si="15"/>
        <v>1</v>
      </c>
      <c r="I246" s="60"/>
      <c r="J246" s="18"/>
    </row>
    <row r="247" spans="1:10" ht="51">
      <c r="A247" s="1" t="s">
        <v>226</v>
      </c>
      <c r="B247" s="49"/>
      <c r="C247" s="49"/>
      <c r="D247" s="49"/>
      <c r="E247" s="60"/>
      <c r="F247" s="61">
        <v>229880</v>
      </c>
      <c r="G247" s="61">
        <f>F247</f>
        <v>229880</v>
      </c>
      <c r="H247" s="60">
        <f t="shared" si="15"/>
        <v>1</v>
      </c>
      <c r="I247" s="60"/>
      <c r="J247" s="18"/>
    </row>
    <row r="248" spans="1:10" ht="12.75">
      <c r="A248" s="3" t="s">
        <v>111</v>
      </c>
      <c r="B248" s="49"/>
      <c r="C248" s="49"/>
      <c r="D248" s="49"/>
      <c r="E248" s="60"/>
      <c r="F248" s="174">
        <f>SUM(F243:F247)</f>
        <v>41344995.14000001</v>
      </c>
      <c r="G248" s="174">
        <f>SUM(G243:G247)</f>
        <v>41095277.92</v>
      </c>
      <c r="H248" s="175">
        <f>G248/F248</f>
        <v>0.9939601584386591</v>
      </c>
      <c r="I248" s="60"/>
      <c r="J248" s="18"/>
    </row>
    <row r="249" spans="1:10" ht="12.75">
      <c r="A249" s="3" t="s">
        <v>628</v>
      </c>
      <c r="B249" s="49"/>
      <c r="C249" s="49"/>
      <c r="D249" s="49"/>
      <c r="E249" s="60"/>
      <c r="F249" s="61"/>
      <c r="G249" s="61"/>
      <c r="H249" s="60"/>
      <c r="I249" s="60"/>
      <c r="J249" s="18"/>
    </row>
    <row r="250" spans="1:10" ht="25.5">
      <c r="A250" s="261" t="s">
        <v>16</v>
      </c>
      <c r="B250" s="7"/>
      <c r="C250" s="7"/>
      <c r="D250" s="7"/>
      <c r="E250" s="4"/>
      <c r="F250" s="20">
        <v>806485.16</v>
      </c>
      <c r="G250" s="20">
        <v>806485.16</v>
      </c>
      <c r="H250" s="17">
        <f>G250/F250</f>
        <v>1</v>
      </c>
      <c r="I250" s="27"/>
      <c r="J250" s="18"/>
    </row>
    <row r="251" spans="1:10" ht="51">
      <c r="A251" s="261" t="s">
        <v>17</v>
      </c>
      <c r="B251" s="7"/>
      <c r="C251" s="7"/>
      <c r="D251" s="7"/>
      <c r="E251" s="4"/>
      <c r="F251" s="20">
        <v>24300</v>
      </c>
      <c r="G251" s="20">
        <v>24300</v>
      </c>
      <c r="H251" s="17">
        <f>G251/F251</f>
        <v>1</v>
      </c>
      <c r="I251" s="27"/>
      <c r="J251" s="172"/>
    </row>
    <row r="252" spans="1:10" ht="12.75">
      <c r="A252" s="262" t="s">
        <v>629</v>
      </c>
      <c r="B252" s="7"/>
      <c r="C252" s="7"/>
      <c r="D252" s="7"/>
      <c r="E252" s="4"/>
      <c r="F252" s="20"/>
      <c r="G252" s="20"/>
      <c r="H252" s="17"/>
      <c r="I252" s="27"/>
      <c r="J252" s="18"/>
    </row>
    <row r="253" spans="1:10" ht="25.5">
      <c r="A253" s="228" t="s">
        <v>16</v>
      </c>
      <c r="B253" s="18"/>
      <c r="C253" s="18"/>
      <c r="D253" s="7"/>
      <c r="E253" s="4"/>
      <c r="F253" s="20">
        <v>246977.13</v>
      </c>
      <c r="G253" s="20">
        <v>246977.13</v>
      </c>
      <c r="H253" s="17">
        <f>G253/F253</f>
        <v>1</v>
      </c>
      <c r="I253" s="27"/>
      <c r="J253" s="18"/>
    </row>
    <row r="254" spans="1:10" ht="51">
      <c r="A254" s="261" t="s">
        <v>17</v>
      </c>
      <c r="B254" s="18"/>
      <c r="C254" s="18"/>
      <c r="D254" s="7"/>
      <c r="E254" s="4"/>
      <c r="F254" s="20">
        <v>15937.5</v>
      </c>
      <c r="G254" s="20">
        <v>15937.5</v>
      </c>
      <c r="H254" s="17">
        <f>G254/F254</f>
        <v>1</v>
      </c>
      <c r="I254" s="27"/>
      <c r="J254" s="18"/>
    </row>
    <row r="255" spans="1:10" ht="12.75">
      <c r="A255" s="262" t="s">
        <v>24</v>
      </c>
      <c r="B255" s="7"/>
      <c r="C255" s="7"/>
      <c r="D255" s="7"/>
      <c r="E255" s="4"/>
      <c r="F255" s="27"/>
      <c r="G255" s="27"/>
      <c r="H255" s="27"/>
      <c r="I255" s="27"/>
      <c r="J255" s="18"/>
    </row>
    <row r="256" spans="1:10" ht="111.75" customHeight="1">
      <c r="A256" s="176" t="s">
        <v>23</v>
      </c>
      <c r="B256" s="7"/>
      <c r="C256" s="7"/>
      <c r="D256" s="30"/>
      <c r="E256" s="48"/>
      <c r="F256" s="12">
        <v>3070395.98</v>
      </c>
      <c r="G256" s="137">
        <v>468585.08</v>
      </c>
      <c r="H256" s="58">
        <f>G256/F256</f>
        <v>0.15261389184075208</v>
      </c>
      <c r="I256" s="1"/>
      <c r="J256" s="147" t="s">
        <v>442</v>
      </c>
    </row>
    <row r="257" spans="1:10" ht="25.5">
      <c r="A257" s="1" t="s">
        <v>25</v>
      </c>
      <c r="B257" s="57">
        <v>95</v>
      </c>
      <c r="C257" s="57">
        <v>98.6</v>
      </c>
      <c r="D257" s="57">
        <f aca="true" t="shared" si="16" ref="D257:D267">C257-B257</f>
        <v>3.5999999999999943</v>
      </c>
      <c r="E257" s="58">
        <f aca="true" t="shared" si="17" ref="E257:E267">C257/B257</f>
        <v>1.0378947368421052</v>
      </c>
      <c r="F257" s="61"/>
      <c r="G257" s="61"/>
      <c r="H257" s="60"/>
      <c r="I257" s="60"/>
      <c r="J257" s="18"/>
    </row>
    <row r="258" spans="1:10" ht="25.5">
      <c r="A258" s="1" t="s">
        <v>26</v>
      </c>
      <c r="B258" s="57">
        <v>3680</v>
      </c>
      <c r="C258" s="57">
        <v>3689</v>
      </c>
      <c r="D258" s="57">
        <f t="shared" si="16"/>
        <v>9</v>
      </c>
      <c r="E258" s="58">
        <f t="shared" si="17"/>
        <v>1.0024456521739131</v>
      </c>
      <c r="F258" s="61"/>
      <c r="G258" s="61"/>
      <c r="H258" s="60"/>
      <c r="I258" s="60"/>
      <c r="J258" s="18"/>
    </row>
    <row r="259" spans="1:10" ht="76.5">
      <c r="A259" s="1" t="s">
        <v>27</v>
      </c>
      <c r="B259" s="57">
        <v>100</v>
      </c>
      <c r="C259" s="57">
        <v>100</v>
      </c>
      <c r="D259" s="57">
        <f t="shared" si="16"/>
        <v>0</v>
      </c>
      <c r="E259" s="58">
        <f t="shared" si="17"/>
        <v>1</v>
      </c>
      <c r="F259" s="61"/>
      <c r="G259" s="61"/>
      <c r="H259" s="60"/>
      <c r="I259" s="60"/>
      <c r="J259" s="18"/>
    </row>
    <row r="260" spans="1:10" ht="38.25">
      <c r="A260" s="1" t="s">
        <v>28</v>
      </c>
      <c r="B260" s="57">
        <v>487</v>
      </c>
      <c r="C260" s="57">
        <v>530</v>
      </c>
      <c r="D260" s="57">
        <f t="shared" si="16"/>
        <v>43</v>
      </c>
      <c r="E260" s="58">
        <f t="shared" si="17"/>
        <v>1.0882956878850103</v>
      </c>
      <c r="F260" s="61"/>
      <c r="G260" s="61"/>
      <c r="H260" s="60"/>
      <c r="I260" s="60"/>
      <c r="J260" s="18"/>
    </row>
    <row r="261" spans="1:10" ht="25.5">
      <c r="A261" s="1" t="s">
        <v>29</v>
      </c>
      <c r="B261" s="57">
        <v>100</v>
      </c>
      <c r="C261" s="57">
        <v>100</v>
      </c>
      <c r="D261" s="57">
        <f t="shared" si="16"/>
        <v>0</v>
      </c>
      <c r="E261" s="58">
        <f t="shared" si="17"/>
        <v>1</v>
      </c>
      <c r="F261" s="61"/>
      <c r="G261" s="61"/>
      <c r="H261" s="60"/>
      <c r="I261" s="60"/>
      <c r="J261" s="18"/>
    </row>
    <row r="262" spans="1:10" ht="51">
      <c r="A262" s="1" t="s">
        <v>30</v>
      </c>
      <c r="B262" s="57">
        <v>8</v>
      </c>
      <c r="C262" s="57">
        <v>8</v>
      </c>
      <c r="D262" s="57">
        <f t="shared" si="16"/>
        <v>0</v>
      </c>
      <c r="E262" s="58">
        <f t="shared" si="17"/>
        <v>1</v>
      </c>
      <c r="F262" s="61"/>
      <c r="G262" s="61"/>
      <c r="H262" s="60"/>
      <c r="I262" s="60"/>
      <c r="J262" s="18"/>
    </row>
    <row r="263" spans="1:10" ht="31.5" customHeight="1">
      <c r="A263" s="1" t="s">
        <v>31</v>
      </c>
      <c r="B263" s="57">
        <v>100</v>
      </c>
      <c r="C263" s="57">
        <v>100</v>
      </c>
      <c r="D263" s="57">
        <f t="shared" si="16"/>
        <v>0</v>
      </c>
      <c r="E263" s="58">
        <f t="shared" si="17"/>
        <v>1</v>
      </c>
      <c r="F263" s="61"/>
      <c r="G263" s="61"/>
      <c r="H263" s="60"/>
      <c r="I263" s="60"/>
      <c r="J263" s="18"/>
    </row>
    <row r="264" spans="1:10" ht="25.5">
      <c r="A264" s="1" t="s">
        <v>363</v>
      </c>
      <c r="B264" s="57">
        <v>33.33</v>
      </c>
      <c r="C264" s="57">
        <v>34.78</v>
      </c>
      <c r="D264" s="57">
        <f>C264-B264</f>
        <v>1.4500000000000028</v>
      </c>
      <c r="E264" s="58">
        <f t="shared" si="17"/>
        <v>1.0435043504350436</v>
      </c>
      <c r="F264" s="61"/>
      <c r="G264" s="61"/>
      <c r="H264" s="60"/>
      <c r="I264" s="60"/>
      <c r="J264" s="18"/>
    </row>
    <row r="265" spans="1:10" ht="51">
      <c r="A265" s="1" t="s">
        <v>32</v>
      </c>
      <c r="B265" s="57">
        <v>230</v>
      </c>
      <c r="C265" s="57">
        <v>271</v>
      </c>
      <c r="D265" s="57">
        <f>C265-B265</f>
        <v>41</v>
      </c>
      <c r="E265" s="58">
        <f t="shared" si="17"/>
        <v>1.1782608695652175</v>
      </c>
      <c r="F265" s="61"/>
      <c r="G265" s="61"/>
      <c r="H265" s="60"/>
      <c r="I265" s="60"/>
      <c r="J265" s="18"/>
    </row>
    <row r="266" spans="1:10" ht="63.75">
      <c r="A266" s="1" t="s">
        <v>33</v>
      </c>
      <c r="B266" s="57">
        <v>65.2</v>
      </c>
      <c r="C266" s="57">
        <v>65.2</v>
      </c>
      <c r="D266" s="57">
        <f t="shared" si="16"/>
        <v>0</v>
      </c>
      <c r="E266" s="65">
        <f t="shared" si="17"/>
        <v>1</v>
      </c>
      <c r="F266" s="61"/>
      <c r="G266" s="61"/>
      <c r="H266" s="60"/>
      <c r="I266" s="60"/>
      <c r="J266" s="18"/>
    </row>
    <row r="267" spans="1:10" ht="25.5">
      <c r="A267" s="1" t="s">
        <v>364</v>
      </c>
      <c r="B267" s="57">
        <v>4938</v>
      </c>
      <c r="C267" s="57">
        <v>4938</v>
      </c>
      <c r="D267" s="57">
        <f t="shared" si="16"/>
        <v>0</v>
      </c>
      <c r="E267" s="58">
        <f t="shared" si="17"/>
        <v>1</v>
      </c>
      <c r="F267" s="61"/>
      <c r="G267" s="61"/>
      <c r="H267" s="60"/>
      <c r="I267" s="60"/>
      <c r="J267" s="18"/>
    </row>
    <row r="268" spans="1:10" ht="51">
      <c r="A268" s="1" t="s">
        <v>34</v>
      </c>
      <c r="B268" s="57">
        <v>34.43</v>
      </c>
      <c r="C268" s="57">
        <v>36.32</v>
      </c>
      <c r="D268" s="57">
        <f aca="true" t="shared" si="18" ref="D268:D306">C268-B268</f>
        <v>1.8900000000000006</v>
      </c>
      <c r="E268" s="58">
        <f aca="true" t="shared" si="19" ref="E268:E275">C268/B268</f>
        <v>1.0548939878013361</v>
      </c>
      <c r="F268" s="61"/>
      <c r="G268" s="61"/>
      <c r="H268" s="60"/>
      <c r="I268" s="60"/>
      <c r="J268" s="18"/>
    </row>
    <row r="269" spans="1:10" ht="63.75">
      <c r="A269" s="1" t="s">
        <v>35</v>
      </c>
      <c r="B269" s="57">
        <v>41.8</v>
      </c>
      <c r="C269" s="57">
        <v>67.37</v>
      </c>
      <c r="D269" s="57">
        <f t="shared" si="18"/>
        <v>25.570000000000007</v>
      </c>
      <c r="E269" s="58">
        <f t="shared" si="19"/>
        <v>1.6117224880382777</v>
      </c>
      <c r="F269" s="61"/>
      <c r="G269" s="61"/>
      <c r="H269" s="60"/>
      <c r="I269" s="60"/>
      <c r="J269" s="18"/>
    </row>
    <row r="270" spans="1:10" ht="38.25">
      <c r="A270" s="1" t="s">
        <v>36</v>
      </c>
      <c r="B270" s="57">
        <v>100</v>
      </c>
      <c r="C270" s="57">
        <v>100</v>
      </c>
      <c r="D270" s="57">
        <f t="shared" si="18"/>
        <v>0</v>
      </c>
      <c r="E270" s="58">
        <v>1</v>
      </c>
      <c r="F270" s="61"/>
      <c r="G270" s="61"/>
      <c r="H270" s="60"/>
      <c r="I270" s="60"/>
      <c r="J270" s="18"/>
    </row>
    <row r="271" spans="1:10" ht="63.75">
      <c r="A271" s="1" t="s">
        <v>366</v>
      </c>
      <c r="B271" s="57">
        <v>100</v>
      </c>
      <c r="C271" s="57">
        <v>100</v>
      </c>
      <c r="D271" s="57">
        <f t="shared" si="18"/>
        <v>0</v>
      </c>
      <c r="E271" s="58">
        <f t="shared" si="19"/>
        <v>1</v>
      </c>
      <c r="F271" s="61"/>
      <c r="G271" s="61"/>
      <c r="H271" s="60"/>
      <c r="I271" s="60"/>
      <c r="J271" s="18"/>
    </row>
    <row r="272" spans="1:10" ht="25.5">
      <c r="A272" s="1" t="s">
        <v>37</v>
      </c>
      <c r="B272" s="57">
        <v>143</v>
      </c>
      <c r="C272" s="57">
        <v>138</v>
      </c>
      <c r="D272" s="57">
        <f t="shared" si="18"/>
        <v>-5</v>
      </c>
      <c r="E272" s="58">
        <v>1</v>
      </c>
      <c r="F272" s="61"/>
      <c r="G272" s="61"/>
      <c r="H272" s="60"/>
      <c r="I272" s="60"/>
      <c r="J272" s="18"/>
    </row>
    <row r="273" spans="1:10" ht="12.75">
      <c r="A273" s="1" t="s">
        <v>38</v>
      </c>
      <c r="B273" s="57">
        <v>1</v>
      </c>
      <c r="C273" s="57">
        <v>1</v>
      </c>
      <c r="D273" s="57">
        <f t="shared" si="18"/>
        <v>0</v>
      </c>
      <c r="E273" s="58">
        <f t="shared" si="19"/>
        <v>1</v>
      </c>
      <c r="F273" s="61"/>
      <c r="G273" s="61"/>
      <c r="H273" s="60"/>
      <c r="I273" s="60"/>
      <c r="J273" s="18"/>
    </row>
    <row r="274" spans="1:10" ht="12.75">
      <c r="A274" s="1" t="s">
        <v>365</v>
      </c>
      <c r="B274" s="57">
        <v>75.8</v>
      </c>
      <c r="C274" s="57">
        <v>82.64</v>
      </c>
      <c r="D274" s="57">
        <f>C274-B274</f>
        <v>6.840000000000003</v>
      </c>
      <c r="E274" s="58">
        <f>C274/B274</f>
        <v>1.0902374670184698</v>
      </c>
      <c r="F274" s="61"/>
      <c r="G274" s="61"/>
      <c r="H274" s="60"/>
      <c r="I274" s="60"/>
      <c r="J274" s="18"/>
    </row>
    <row r="275" spans="1:10" ht="38.25">
      <c r="A275" s="1" t="s">
        <v>39</v>
      </c>
      <c r="B275" s="57">
        <v>100</v>
      </c>
      <c r="C275" s="57">
        <v>100</v>
      </c>
      <c r="D275" s="57">
        <f t="shared" si="18"/>
        <v>0</v>
      </c>
      <c r="E275" s="58">
        <f t="shared" si="19"/>
        <v>1</v>
      </c>
      <c r="F275" s="61"/>
      <c r="G275" s="61"/>
      <c r="H275" s="60"/>
      <c r="I275" s="60"/>
      <c r="J275" s="18"/>
    </row>
    <row r="276" spans="1:10" ht="63.75">
      <c r="A276" s="1" t="s">
        <v>40</v>
      </c>
      <c r="B276" s="57">
        <v>0</v>
      </c>
      <c r="C276" s="57">
        <v>0</v>
      </c>
      <c r="D276" s="57">
        <f>C276-B276</f>
        <v>0</v>
      </c>
      <c r="E276" s="58"/>
      <c r="F276" s="61"/>
      <c r="G276" s="61"/>
      <c r="H276" s="60"/>
      <c r="I276" s="60"/>
      <c r="J276" s="18"/>
    </row>
    <row r="277" spans="1:10" ht="63.75">
      <c r="A277" s="1" t="s">
        <v>41</v>
      </c>
      <c r="B277" s="57">
        <v>100</v>
      </c>
      <c r="C277" s="57">
        <v>100</v>
      </c>
      <c r="D277" s="57">
        <f t="shared" si="18"/>
        <v>0</v>
      </c>
      <c r="E277" s="58">
        <f aca="true" t="shared" si="20" ref="E277:E282">C277/B277</f>
        <v>1</v>
      </c>
      <c r="F277" s="61"/>
      <c r="G277" s="61"/>
      <c r="H277" s="60"/>
      <c r="I277" s="60"/>
      <c r="J277" s="18"/>
    </row>
    <row r="278" spans="1:10" ht="25.5">
      <c r="A278" s="1" t="s">
        <v>42</v>
      </c>
      <c r="B278" s="57">
        <v>100</v>
      </c>
      <c r="C278" s="57">
        <v>100</v>
      </c>
      <c r="D278" s="57">
        <f t="shared" si="18"/>
        <v>0</v>
      </c>
      <c r="E278" s="58">
        <f t="shared" si="20"/>
        <v>1</v>
      </c>
      <c r="F278" s="61"/>
      <c r="G278" s="61"/>
      <c r="H278" s="60"/>
      <c r="I278" s="60"/>
      <c r="J278" s="18"/>
    </row>
    <row r="279" spans="1:10" ht="90" customHeight="1">
      <c r="A279" s="1" t="s">
        <v>530</v>
      </c>
      <c r="B279" s="57">
        <v>100</v>
      </c>
      <c r="C279" s="57">
        <v>100</v>
      </c>
      <c r="D279" s="57">
        <f t="shared" si="18"/>
        <v>0</v>
      </c>
      <c r="E279" s="58">
        <f t="shared" si="20"/>
        <v>1</v>
      </c>
      <c r="F279" s="61"/>
      <c r="G279" s="61"/>
      <c r="H279" s="60"/>
      <c r="I279" s="60"/>
      <c r="J279" s="18"/>
    </row>
    <row r="280" spans="1:10" ht="89.25">
      <c r="A280" s="1" t="s">
        <v>444</v>
      </c>
      <c r="B280" s="57">
        <v>11.11</v>
      </c>
      <c r="C280" s="57">
        <v>11.11</v>
      </c>
      <c r="D280" s="57">
        <f t="shared" si="18"/>
        <v>0</v>
      </c>
      <c r="E280" s="58">
        <f t="shared" si="20"/>
        <v>1</v>
      </c>
      <c r="F280" s="61"/>
      <c r="G280" s="61"/>
      <c r="H280" s="60"/>
      <c r="I280" s="60"/>
      <c r="J280" s="18"/>
    </row>
    <row r="281" spans="1:10" ht="38.25">
      <c r="A281" s="1" t="s">
        <v>531</v>
      </c>
      <c r="B281" s="57">
        <v>73</v>
      </c>
      <c r="C281" s="57">
        <v>78.8</v>
      </c>
      <c r="D281" s="57">
        <f t="shared" si="18"/>
        <v>5.799999999999997</v>
      </c>
      <c r="E281" s="58">
        <f t="shared" si="20"/>
        <v>1.0794520547945206</v>
      </c>
      <c r="F281" s="61"/>
      <c r="G281" s="61"/>
      <c r="H281" s="60"/>
      <c r="I281" s="60"/>
      <c r="J281" s="18"/>
    </row>
    <row r="282" spans="1:10" ht="76.5">
      <c r="A282" s="1" t="s">
        <v>445</v>
      </c>
      <c r="B282" s="57">
        <v>100</v>
      </c>
      <c r="C282" s="57">
        <v>100</v>
      </c>
      <c r="D282" s="57">
        <f t="shared" si="18"/>
        <v>0</v>
      </c>
      <c r="E282" s="58">
        <f t="shared" si="20"/>
        <v>1</v>
      </c>
      <c r="F282" s="61"/>
      <c r="G282" s="61"/>
      <c r="H282" s="60"/>
      <c r="I282" s="60"/>
      <c r="J282" s="18"/>
    </row>
    <row r="283" spans="1:10" ht="219" customHeight="1">
      <c r="A283" s="1" t="s">
        <v>446</v>
      </c>
      <c r="B283" s="57">
        <v>100</v>
      </c>
      <c r="C283" s="57">
        <v>100</v>
      </c>
      <c r="D283" s="57">
        <f t="shared" si="18"/>
        <v>0</v>
      </c>
      <c r="E283" s="58">
        <f aca="true" t="shared" si="21" ref="E283:E308">C283/B283</f>
        <v>1</v>
      </c>
      <c r="F283" s="61"/>
      <c r="G283" s="61"/>
      <c r="H283" s="60"/>
      <c r="I283" s="60"/>
      <c r="J283" s="18"/>
    </row>
    <row r="284" spans="1:10" ht="51" customHeight="1">
      <c r="A284" s="1" t="s">
        <v>447</v>
      </c>
      <c r="B284" s="57">
        <v>100</v>
      </c>
      <c r="C284" s="57">
        <v>100</v>
      </c>
      <c r="D284" s="57">
        <f t="shared" si="18"/>
        <v>0</v>
      </c>
      <c r="E284" s="58">
        <f t="shared" si="21"/>
        <v>1</v>
      </c>
      <c r="F284" s="61"/>
      <c r="G284" s="61"/>
      <c r="H284" s="60"/>
      <c r="I284" s="60"/>
      <c r="J284" s="18"/>
    </row>
    <row r="285" spans="1:10" ht="51">
      <c r="A285" s="1" t="s">
        <v>448</v>
      </c>
      <c r="B285" s="57">
        <v>100</v>
      </c>
      <c r="C285" s="57">
        <v>100</v>
      </c>
      <c r="D285" s="57">
        <f t="shared" si="18"/>
        <v>0</v>
      </c>
      <c r="E285" s="58">
        <f t="shared" si="21"/>
        <v>1</v>
      </c>
      <c r="F285" s="61"/>
      <c r="G285" s="61"/>
      <c r="H285" s="60"/>
      <c r="I285" s="60"/>
      <c r="J285" s="18"/>
    </row>
    <row r="286" spans="1:10" ht="63.75">
      <c r="A286" s="1" t="s">
        <v>449</v>
      </c>
      <c r="B286" s="57">
        <v>42.4</v>
      </c>
      <c r="C286" s="108">
        <v>30.9</v>
      </c>
      <c r="D286" s="108">
        <f t="shared" si="18"/>
        <v>-11.5</v>
      </c>
      <c r="E286" s="58">
        <f t="shared" si="21"/>
        <v>0.7287735849056604</v>
      </c>
      <c r="F286" s="61"/>
      <c r="G286" s="61"/>
      <c r="H286" s="60"/>
      <c r="I286" s="60"/>
      <c r="J286" s="18"/>
    </row>
    <row r="287" spans="1:10" ht="25.5">
      <c r="A287" s="1" t="s">
        <v>450</v>
      </c>
      <c r="B287" s="57">
        <v>357</v>
      </c>
      <c r="C287" s="57">
        <v>357</v>
      </c>
      <c r="D287" s="57">
        <f t="shared" si="18"/>
        <v>0</v>
      </c>
      <c r="E287" s="58">
        <v>1</v>
      </c>
      <c r="F287" s="61"/>
      <c r="G287" s="61"/>
      <c r="H287" s="60"/>
      <c r="I287" s="60"/>
      <c r="J287" s="18"/>
    </row>
    <row r="288" spans="1:10" ht="76.5">
      <c r="A288" s="1" t="s">
        <v>451</v>
      </c>
      <c r="B288" s="57">
        <v>100</v>
      </c>
      <c r="C288" s="57">
        <v>100</v>
      </c>
      <c r="D288" s="57">
        <f t="shared" si="18"/>
        <v>0</v>
      </c>
      <c r="E288" s="58">
        <f t="shared" si="21"/>
        <v>1</v>
      </c>
      <c r="F288" s="61"/>
      <c r="G288" s="61"/>
      <c r="H288" s="60"/>
      <c r="I288" s="60"/>
      <c r="J288" s="18"/>
    </row>
    <row r="289" spans="1:10" ht="63.75">
      <c r="A289" s="1" t="s">
        <v>452</v>
      </c>
      <c r="B289" s="57">
        <v>1198</v>
      </c>
      <c r="C289" s="108">
        <v>1181</v>
      </c>
      <c r="D289" s="108">
        <f t="shared" si="18"/>
        <v>-17</v>
      </c>
      <c r="E289" s="58">
        <v>1</v>
      </c>
      <c r="F289" s="61"/>
      <c r="G289" s="61"/>
      <c r="H289" s="60"/>
      <c r="I289" s="60"/>
      <c r="J289" s="18"/>
    </row>
    <row r="290" spans="1:10" ht="38.25">
      <c r="A290" s="1" t="s">
        <v>532</v>
      </c>
      <c r="B290" s="57">
        <v>1329</v>
      </c>
      <c r="C290" s="57">
        <v>1329</v>
      </c>
      <c r="D290" s="57">
        <f t="shared" si="18"/>
        <v>0</v>
      </c>
      <c r="E290" s="58">
        <f t="shared" si="21"/>
        <v>1</v>
      </c>
      <c r="F290" s="61"/>
      <c r="G290" s="61"/>
      <c r="H290" s="60"/>
      <c r="I290" s="60"/>
      <c r="J290" s="18"/>
    </row>
    <row r="291" spans="1:10" ht="66.75" customHeight="1">
      <c r="A291" s="1" t="s">
        <v>453</v>
      </c>
      <c r="B291" s="57">
        <v>285</v>
      </c>
      <c r="C291" s="57">
        <v>285</v>
      </c>
      <c r="D291" s="57">
        <f t="shared" si="18"/>
        <v>0</v>
      </c>
      <c r="E291" s="58">
        <f t="shared" si="21"/>
        <v>1</v>
      </c>
      <c r="F291" s="61"/>
      <c r="G291" s="61"/>
      <c r="H291" s="60"/>
      <c r="I291" s="60"/>
      <c r="J291" s="18"/>
    </row>
    <row r="292" spans="1:10" ht="25.5">
      <c r="A292" s="1" t="s">
        <v>454</v>
      </c>
      <c r="B292" s="57">
        <v>100</v>
      </c>
      <c r="C292" s="57">
        <v>100</v>
      </c>
      <c r="D292" s="57">
        <f t="shared" si="18"/>
        <v>0</v>
      </c>
      <c r="E292" s="58">
        <f t="shared" si="21"/>
        <v>1</v>
      </c>
      <c r="F292" s="61"/>
      <c r="G292" s="61"/>
      <c r="H292" s="60"/>
      <c r="I292" s="60"/>
      <c r="J292" s="18"/>
    </row>
    <row r="293" spans="1:10" ht="76.5">
      <c r="A293" s="1" t="s">
        <v>455</v>
      </c>
      <c r="B293" s="57">
        <v>0.86</v>
      </c>
      <c r="C293" s="57">
        <v>0.86</v>
      </c>
      <c r="D293" s="57">
        <f t="shared" si="18"/>
        <v>0</v>
      </c>
      <c r="E293" s="58">
        <f t="shared" si="21"/>
        <v>1</v>
      </c>
      <c r="F293" s="61"/>
      <c r="G293" s="61"/>
      <c r="H293" s="60"/>
      <c r="I293" s="60"/>
      <c r="J293" s="18"/>
    </row>
    <row r="294" spans="1:10" ht="76.5">
      <c r="A294" s="1" t="s">
        <v>456</v>
      </c>
      <c r="B294" s="57">
        <v>1.29</v>
      </c>
      <c r="C294" s="57">
        <v>1.29</v>
      </c>
      <c r="D294" s="57">
        <f t="shared" si="18"/>
        <v>0</v>
      </c>
      <c r="E294" s="58">
        <f t="shared" si="21"/>
        <v>1</v>
      </c>
      <c r="F294" s="61"/>
      <c r="G294" s="61"/>
      <c r="H294" s="60"/>
      <c r="I294" s="60"/>
      <c r="J294" s="18"/>
    </row>
    <row r="295" spans="1:10" ht="104.25" customHeight="1">
      <c r="A295" s="1" t="s">
        <v>457</v>
      </c>
      <c r="B295" s="57">
        <v>20</v>
      </c>
      <c r="C295" s="57">
        <v>20</v>
      </c>
      <c r="D295" s="57">
        <f t="shared" si="18"/>
        <v>0</v>
      </c>
      <c r="E295" s="58">
        <f t="shared" si="21"/>
        <v>1</v>
      </c>
      <c r="F295" s="61"/>
      <c r="G295" s="61"/>
      <c r="H295" s="60"/>
      <c r="I295" s="60"/>
      <c r="J295" s="18"/>
    </row>
    <row r="296" spans="1:10" ht="51">
      <c r="A296" s="1" t="s">
        <v>533</v>
      </c>
      <c r="B296" s="57">
        <v>100</v>
      </c>
      <c r="C296" s="57">
        <v>100</v>
      </c>
      <c r="D296" s="57">
        <f t="shared" si="18"/>
        <v>0</v>
      </c>
      <c r="E296" s="58">
        <f t="shared" si="21"/>
        <v>1</v>
      </c>
      <c r="F296" s="61"/>
      <c r="G296" s="61"/>
      <c r="H296" s="60"/>
      <c r="I296" s="60"/>
      <c r="J296" s="18"/>
    </row>
    <row r="297" spans="1:10" ht="51">
      <c r="A297" s="1" t="s">
        <v>534</v>
      </c>
      <c r="B297" s="57">
        <v>28</v>
      </c>
      <c r="C297" s="57">
        <v>39</v>
      </c>
      <c r="D297" s="57">
        <f t="shared" si="18"/>
        <v>11</v>
      </c>
      <c r="E297" s="58">
        <f t="shared" si="21"/>
        <v>1.3928571428571428</v>
      </c>
      <c r="F297" s="61"/>
      <c r="G297" s="61"/>
      <c r="H297" s="60"/>
      <c r="I297" s="60"/>
      <c r="J297" s="18"/>
    </row>
    <row r="298" spans="1:10" ht="63.75">
      <c r="A298" s="1" t="s">
        <v>458</v>
      </c>
      <c r="B298" s="57">
        <v>33.33</v>
      </c>
      <c r="C298" s="57">
        <v>33.33</v>
      </c>
      <c r="D298" s="57">
        <f t="shared" si="18"/>
        <v>0</v>
      </c>
      <c r="E298" s="58">
        <f t="shared" si="21"/>
        <v>1</v>
      </c>
      <c r="F298" s="61"/>
      <c r="G298" s="61"/>
      <c r="H298" s="60"/>
      <c r="I298" s="60"/>
      <c r="J298" s="18"/>
    </row>
    <row r="299" spans="1:10" ht="76.5">
      <c r="A299" s="1" t="s">
        <v>459</v>
      </c>
      <c r="B299" s="57">
        <v>20.83</v>
      </c>
      <c r="C299" s="57">
        <v>20.83</v>
      </c>
      <c r="D299" s="57">
        <f t="shared" si="18"/>
        <v>0</v>
      </c>
      <c r="E299" s="58">
        <f t="shared" si="21"/>
        <v>1</v>
      </c>
      <c r="F299" s="61"/>
      <c r="G299" s="61"/>
      <c r="H299" s="60"/>
      <c r="I299" s="60"/>
      <c r="J299" s="18"/>
    </row>
    <row r="300" spans="1:10" ht="25.5">
      <c r="A300" s="1" t="s">
        <v>566</v>
      </c>
      <c r="B300" s="57">
        <v>34</v>
      </c>
      <c r="C300" s="57">
        <v>34</v>
      </c>
      <c r="D300" s="57">
        <f t="shared" si="18"/>
        <v>0</v>
      </c>
      <c r="E300" s="58">
        <f t="shared" si="21"/>
        <v>1</v>
      </c>
      <c r="F300" s="61"/>
      <c r="G300" s="61"/>
      <c r="H300" s="60"/>
      <c r="I300" s="60"/>
      <c r="J300" s="18"/>
    </row>
    <row r="301" spans="1:10" ht="76.5">
      <c r="A301" s="1" t="s">
        <v>564</v>
      </c>
      <c r="B301" s="57">
        <v>31.04</v>
      </c>
      <c r="C301" s="57">
        <v>59.51</v>
      </c>
      <c r="D301" s="57">
        <f t="shared" si="18"/>
        <v>28.47</v>
      </c>
      <c r="E301" s="58">
        <f t="shared" si="21"/>
        <v>1.9172036082474226</v>
      </c>
      <c r="F301" s="61"/>
      <c r="G301" s="61"/>
      <c r="H301" s="60"/>
      <c r="I301" s="60"/>
      <c r="J301" s="18"/>
    </row>
    <row r="302" spans="1:10" ht="63.75">
      <c r="A302" s="1" t="s">
        <v>565</v>
      </c>
      <c r="B302" s="57">
        <v>12</v>
      </c>
      <c r="C302" s="57">
        <v>12.81</v>
      </c>
      <c r="D302" s="57">
        <f t="shared" si="18"/>
        <v>0.8100000000000005</v>
      </c>
      <c r="E302" s="58">
        <f t="shared" si="21"/>
        <v>1.0675000000000001</v>
      </c>
      <c r="F302" s="61"/>
      <c r="G302" s="61"/>
      <c r="H302" s="60"/>
      <c r="I302" s="60"/>
      <c r="J302" s="18"/>
    </row>
    <row r="303" spans="1:10" ht="38.25">
      <c r="A303" s="1" t="s">
        <v>460</v>
      </c>
      <c r="B303" s="57">
        <v>7</v>
      </c>
      <c r="C303" s="57">
        <v>7</v>
      </c>
      <c r="D303" s="57">
        <f t="shared" si="18"/>
        <v>0</v>
      </c>
      <c r="E303" s="58">
        <f t="shared" si="21"/>
        <v>1</v>
      </c>
      <c r="F303" s="61"/>
      <c r="G303" s="61"/>
      <c r="H303" s="60"/>
      <c r="I303" s="60"/>
      <c r="J303" s="18"/>
    </row>
    <row r="304" spans="1:10" ht="38.25">
      <c r="A304" s="1" t="s">
        <v>558</v>
      </c>
      <c r="B304" s="57">
        <v>20</v>
      </c>
      <c r="C304" s="57">
        <v>20</v>
      </c>
      <c r="D304" s="57">
        <f t="shared" si="18"/>
        <v>0</v>
      </c>
      <c r="E304" s="58">
        <f t="shared" si="21"/>
        <v>1</v>
      </c>
      <c r="F304" s="61"/>
      <c r="G304" s="61"/>
      <c r="H304" s="60"/>
      <c r="I304" s="60"/>
      <c r="J304" s="18"/>
    </row>
    <row r="305" spans="1:10" ht="63.75">
      <c r="A305" s="1" t="s">
        <v>567</v>
      </c>
      <c r="B305" s="57">
        <v>100</v>
      </c>
      <c r="C305" s="57">
        <v>100</v>
      </c>
      <c r="D305" s="57">
        <f t="shared" si="18"/>
        <v>0</v>
      </c>
      <c r="E305" s="58">
        <f t="shared" si="21"/>
        <v>1</v>
      </c>
      <c r="F305" s="61"/>
      <c r="G305" s="61"/>
      <c r="H305" s="60"/>
      <c r="I305" s="60"/>
      <c r="J305" s="18"/>
    </row>
    <row r="306" spans="1:10" ht="118.5" customHeight="1">
      <c r="A306" s="1" t="s">
        <v>461</v>
      </c>
      <c r="B306" s="57">
        <v>100</v>
      </c>
      <c r="C306" s="57">
        <v>100</v>
      </c>
      <c r="D306" s="57">
        <f t="shared" si="18"/>
        <v>0</v>
      </c>
      <c r="E306" s="58">
        <f t="shared" si="21"/>
        <v>1</v>
      </c>
      <c r="F306" s="61"/>
      <c r="G306" s="61"/>
      <c r="H306" s="60"/>
      <c r="I306" s="60"/>
      <c r="J306" s="18"/>
    </row>
    <row r="307" spans="1:10" ht="25.5">
      <c r="A307" s="1" t="s">
        <v>501</v>
      </c>
      <c r="B307" s="7"/>
      <c r="C307" s="7"/>
      <c r="D307" s="7"/>
      <c r="E307" s="4"/>
      <c r="F307" s="4">
        <f>F308/F722</f>
        <v>0.19634029252393875</v>
      </c>
      <c r="G307" s="4">
        <f>G308/G722</f>
        <v>0.19765825158722825</v>
      </c>
      <c r="H307" s="4"/>
      <c r="I307" s="4"/>
      <c r="J307" s="7"/>
    </row>
    <row r="308" spans="1:11" ht="12.75">
      <c r="A308" s="3" t="s">
        <v>177</v>
      </c>
      <c r="B308" s="76">
        <f>SUM(B239:B306)</f>
        <v>15136.42</v>
      </c>
      <c r="C308" s="76">
        <f>SUM(C239:C306)</f>
        <v>15281.35</v>
      </c>
      <c r="D308" s="259">
        <f>C308-B308</f>
        <v>144.9300000000003</v>
      </c>
      <c r="E308" s="263">
        <f t="shared" si="21"/>
        <v>1.0095749193006007</v>
      </c>
      <c r="F308" s="77">
        <f>F221+F233+F238+F242+F248+F250+F251+F253+F254+F256</f>
        <v>437429185.52000004</v>
      </c>
      <c r="G308" s="77">
        <f>G221+G233+G238+G242+G248+G250+G251+G253+G254+G256</f>
        <v>434507528.6000001</v>
      </c>
      <c r="H308" s="28">
        <f>G308/F308</f>
        <v>0.9933208459409795</v>
      </c>
      <c r="I308" s="28">
        <f>E308/H308</f>
        <v>1.0163633668074525</v>
      </c>
      <c r="J308" s="28"/>
      <c r="K308" s="234"/>
    </row>
    <row r="309" spans="1:10" ht="12.75" customHeight="1">
      <c r="A309" s="318" t="s">
        <v>84</v>
      </c>
      <c r="B309" s="319"/>
      <c r="C309" s="319"/>
      <c r="D309" s="319"/>
      <c r="E309" s="319"/>
      <c r="F309" s="319"/>
      <c r="G309" s="319"/>
      <c r="H309" s="319"/>
      <c r="I309" s="319"/>
      <c r="J309" s="320"/>
    </row>
    <row r="310" spans="1:10" ht="12.75" customHeight="1">
      <c r="A310" s="305" t="s">
        <v>420</v>
      </c>
      <c r="B310" s="339"/>
      <c r="C310" s="339"/>
      <c r="D310" s="339"/>
      <c r="E310" s="339"/>
      <c r="F310" s="339"/>
      <c r="G310" s="339"/>
      <c r="H310" s="339"/>
      <c r="I310" s="340"/>
      <c r="J310" s="7"/>
    </row>
    <row r="311" spans="1:10" ht="13.5" customHeight="1">
      <c r="A311" s="394" t="s">
        <v>419</v>
      </c>
      <c r="B311" s="395"/>
      <c r="C311" s="395"/>
      <c r="D311" s="395"/>
      <c r="E311" s="395"/>
      <c r="F311" s="395"/>
      <c r="G311" s="395"/>
      <c r="H311" s="395"/>
      <c r="I311" s="395"/>
      <c r="J311" s="396"/>
    </row>
    <row r="312" spans="1:10" ht="76.5">
      <c r="A312" s="264" t="s">
        <v>650</v>
      </c>
      <c r="B312" s="139">
        <v>0</v>
      </c>
      <c r="C312" s="139">
        <v>0</v>
      </c>
      <c r="D312" s="57">
        <f aca="true" t="shared" si="22" ref="D312:D319">C312-B312</f>
        <v>0</v>
      </c>
      <c r="E312" s="58"/>
      <c r="F312" s="20">
        <v>0</v>
      </c>
      <c r="G312" s="20">
        <v>0</v>
      </c>
      <c r="H312" s="69">
        <v>0</v>
      </c>
      <c r="I312" s="112"/>
      <c r="J312" s="15"/>
    </row>
    <row r="313" spans="1:10" ht="51.75" customHeight="1">
      <c r="A313" s="264" t="s">
        <v>354</v>
      </c>
      <c r="B313" s="139">
        <v>0</v>
      </c>
      <c r="C313" s="139">
        <v>0</v>
      </c>
      <c r="D313" s="57">
        <f t="shared" si="22"/>
        <v>0</v>
      </c>
      <c r="E313" s="58"/>
      <c r="F313" s="20">
        <v>394264.8</v>
      </c>
      <c r="G313" s="20">
        <v>394264</v>
      </c>
      <c r="H313" s="69">
        <f aca="true" t="shared" si="23" ref="H313:H319">G313/F313</f>
        <v>0.9999979709068626</v>
      </c>
      <c r="I313" s="112"/>
      <c r="J313" s="133"/>
    </row>
    <row r="314" spans="1:10" ht="51">
      <c r="A314" s="264" t="s">
        <v>355</v>
      </c>
      <c r="B314" s="18">
        <v>0</v>
      </c>
      <c r="C314" s="18">
        <v>0</v>
      </c>
      <c r="D314" s="140">
        <f t="shared" si="22"/>
        <v>0</v>
      </c>
      <c r="E314" s="69"/>
      <c r="F314" s="20">
        <v>321500</v>
      </c>
      <c r="G314" s="20">
        <v>321500</v>
      </c>
      <c r="H314" s="69">
        <f t="shared" si="23"/>
        <v>1</v>
      </c>
      <c r="I314" s="112"/>
      <c r="J314" s="133"/>
    </row>
    <row r="315" spans="1:10" ht="45">
      <c r="A315" s="264" t="s">
        <v>356</v>
      </c>
      <c r="B315" s="139">
        <v>0</v>
      </c>
      <c r="C315" s="139">
        <v>0</v>
      </c>
      <c r="D315" s="140">
        <v>0</v>
      </c>
      <c r="E315" s="69"/>
      <c r="F315" s="20">
        <v>141.6</v>
      </c>
      <c r="G315" s="20">
        <v>141.6</v>
      </c>
      <c r="H315" s="69">
        <f t="shared" si="23"/>
        <v>1</v>
      </c>
      <c r="I315" s="112"/>
      <c r="J315" s="133" t="s">
        <v>443</v>
      </c>
    </row>
    <row r="316" spans="1:10" ht="54" customHeight="1">
      <c r="A316" s="264" t="s">
        <v>357</v>
      </c>
      <c r="B316" s="139">
        <v>0</v>
      </c>
      <c r="C316" s="139">
        <v>0</v>
      </c>
      <c r="D316" s="140">
        <v>0</v>
      </c>
      <c r="E316" s="69"/>
      <c r="F316" s="20">
        <v>4900055.58</v>
      </c>
      <c r="G316" s="20">
        <v>4839220.68</v>
      </c>
      <c r="H316" s="69">
        <f t="shared" si="23"/>
        <v>0.9875848551089291</v>
      </c>
      <c r="I316" s="112"/>
      <c r="J316" s="133" t="s">
        <v>421</v>
      </c>
    </row>
    <row r="317" spans="1:10" ht="53.25" customHeight="1">
      <c r="A317" s="264" t="s">
        <v>358</v>
      </c>
      <c r="B317" s="18">
        <v>0</v>
      </c>
      <c r="C317" s="18">
        <v>0</v>
      </c>
      <c r="D317" s="140">
        <f t="shared" si="22"/>
        <v>0</v>
      </c>
      <c r="E317" s="69"/>
      <c r="F317" s="20">
        <v>680378</v>
      </c>
      <c r="G317" s="20">
        <v>680146.17</v>
      </c>
      <c r="H317" s="69">
        <f t="shared" si="23"/>
        <v>0.999659262939131</v>
      </c>
      <c r="I317" s="112"/>
      <c r="J317" s="133" t="s">
        <v>252</v>
      </c>
    </row>
    <row r="318" spans="1:10" ht="67.5" customHeight="1">
      <c r="A318" s="264" t="s">
        <v>422</v>
      </c>
      <c r="B318" s="18">
        <v>0</v>
      </c>
      <c r="C318" s="18">
        <v>0</v>
      </c>
      <c r="D318" s="140">
        <f t="shared" si="22"/>
        <v>0</v>
      </c>
      <c r="E318" s="69">
        <v>0</v>
      </c>
      <c r="F318" s="20">
        <v>236700</v>
      </c>
      <c r="G318" s="20">
        <v>236700</v>
      </c>
      <c r="H318" s="69">
        <f t="shared" si="23"/>
        <v>1</v>
      </c>
      <c r="I318" s="112"/>
      <c r="J318" s="15"/>
    </row>
    <row r="319" spans="1:10" ht="13.5">
      <c r="A319" s="122" t="s">
        <v>158</v>
      </c>
      <c r="B319" s="195">
        <f>SUM(B312:B318)</f>
        <v>0</v>
      </c>
      <c r="C319" s="195">
        <f>SUM(C312:C318)</f>
        <v>0</v>
      </c>
      <c r="D319" s="194">
        <f t="shared" si="22"/>
        <v>0</v>
      </c>
      <c r="E319" s="124"/>
      <c r="F319" s="138">
        <f>SUM(F312:F318)</f>
        <v>6533039.98</v>
      </c>
      <c r="G319" s="138">
        <f>SUM(G312:G318)</f>
        <v>6471972.449999999</v>
      </c>
      <c r="H319" s="124">
        <f t="shared" si="23"/>
        <v>0.9906525093697649</v>
      </c>
      <c r="I319" s="125"/>
      <c r="J319" s="123"/>
    </row>
    <row r="320" spans="1:10" ht="13.5" customHeight="1">
      <c r="A320" s="388" t="s">
        <v>405</v>
      </c>
      <c r="B320" s="389"/>
      <c r="C320" s="389"/>
      <c r="D320" s="389"/>
      <c r="E320" s="389"/>
      <c r="F320" s="389"/>
      <c r="G320" s="389"/>
      <c r="H320" s="389"/>
      <c r="I320" s="389"/>
      <c r="J320" s="390"/>
    </row>
    <row r="321" spans="1:10" ht="76.5">
      <c r="A321" s="264" t="s">
        <v>515</v>
      </c>
      <c r="B321" s="18">
        <v>154</v>
      </c>
      <c r="C321" s="18">
        <v>154</v>
      </c>
      <c r="D321" s="140">
        <f aca="true" t="shared" si="24" ref="D321:D334">C321-B321</f>
        <v>0</v>
      </c>
      <c r="E321" s="69">
        <f aca="true" t="shared" si="25" ref="E321:E334">C321/B321</f>
        <v>1</v>
      </c>
      <c r="F321" s="20">
        <v>153612.7</v>
      </c>
      <c r="G321" s="20">
        <v>152431.7</v>
      </c>
      <c r="H321" s="69">
        <f aca="true" t="shared" si="26" ref="H321:H334">G321/F321</f>
        <v>0.992311833591884</v>
      </c>
      <c r="I321" s="112"/>
      <c r="J321" s="130" t="s">
        <v>311</v>
      </c>
    </row>
    <row r="322" spans="1:10" ht="51">
      <c r="A322" s="264" t="s">
        <v>406</v>
      </c>
      <c r="B322" s="18">
        <v>0</v>
      </c>
      <c r="C322" s="18">
        <v>0</v>
      </c>
      <c r="D322" s="140">
        <f t="shared" si="24"/>
        <v>0</v>
      </c>
      <c r="E322" s="69"/>
      <c r="F322" s="20">
        <v>0</v>
      </c>
      <c r="G322" s="20">
        <v>0</v>
      </c>
      <c r="H322" s="69"/>
      <c r="I322" s="112"/>
      <c r="J322" s="130" t="s">
        <v>423</v>
      </c>
    </row>
    <row r="323" spans="1:10" ht="53.25" customHeight="1">
      <c r="A323" s="264" t="s">
        <v>407</v>
      </c>
      <c r="B323" s="18">
        <v>36</v>
      </c>
      <c r="C323" s="18">
        <v>36</v>
      </c>
      <c r="D323" s="140">
        <f t="shared" si="24"/>
        <v>0</v>
      </c>
      <c r="E323" s="69">
        <f t="shared" si="25"/>
        <v>1</v>
      </c>
      <c r="F323" s="20">
        <v>282740</v>
      </c>
      <c r="G323" s="20">
        <v>282740</v>
      </c>
      <c r="H323" s="69">
        <f t="shared" si="26"/>
        <v>1</v>
      </c>
      <c r="I323" s="112"/>
      <c r="J323" s="133"/>
    </row>
    <row r="324" spans="1:10" ht="48">
      <c r="A324" s="264" t="s">
        <v>516</v>
      </c>
      <c r="B324" s="18">
        <v>0</v>
      </c>
      <c r="C324" s="18">
        <v>0</v>
      </c>
      <c r="D324" s="140">
        <f t="shared" si="24"/>
        <v>0</v>
      </c>
      <c r="E324" s="69"/>
      <c r="F324" s="20">
        <v>132498</v>
      </c>
      <c r="G324" s="20">
        <v>132498</v>
      </c>
      <c r="H324" s="69">
        <f t="shared" si="26"/>
        <v>1</v>
      </c>
      <c r="I324" s="112"/>
      <c r="J324" s="130" t="s">
        <v>253</v>
      </c>
    </row>
    <row r="325" spans="1:10" ht="89.25">
      <c r="A325" s="265" t="s">
        <v>381</v>
      </c>
      <c r="B325" s="18">
        <v>6</v>
      </c>
      <c r="C325" s="18">
        <v>4</v>
      </c>
      <c r="D325" s="140">
        <f t="shared" si="24"/>
        <v>-2</v>
      </c>
      <c r="E325" s="69">
        <f t="shared" si="25"/>
        <v>0.6666666666666666</v>
      </c>
      <c r="F325" s="20">
        <v>182700</v>
      </c>
      <c r="G325" s="20">
        <v>143584.78</v>
      </c>
      <c r="H325" s="69">
        <f t="shared" si="26"/>
        <v>0.7859046524356869</v>
      </c>
      <c r="I325" s="112"/>
      <c r="J325" s="130" t="s">
        <v>311</v>
      </c>
    </row>
    <row r="326" spans="1:10" ht="25.5">
      <c r="A326" s="264" t="s">
        <v>517</v>
      </c>
      <c r="B326" s="18">
        <v>0</v>
      </c>
      <c r="C326" s="18">
        <v>0</v>
      </c>
      <c r="D326" s="140">
        <f t="shared" si="24"/>
        <v>0</v>
      </c>
      <c r="E326" s="69"/>
      <c r="F326" s="20">
        <v>15635</v>
      </c>
      <c r="G326" s="20">
        <v>15635</v>
      </c>
      <c r="H326" s="69">
        <f t="shared" si="26"/>
        <v>1</v>
      </c>
      <c r="I326" s="112"/>
      <c r="J326" s="130" t="s">
        <v>254</v>
      </c>
    </row>
    <row r="327" spans="1:10" ht="89.25">
      <c r="A327" s="265" t="s">
        <v>518</v>
      </c>
      <c r="B327" s="18">
        <v>2</v>
      </c>
      <c r="C327" s="18">
        <v>2</v>
      </c>
      <c r="D327" s="140">
        <f t="shared" si="24"/>
        <v>0</v>
      </c>
      <c r="E327" s="69">
        <f t="shared" si="25"/>
        <v>1</v>
      </c>
      <c r="F327" s="20">
        <v>17552.6</v>
      </c>
      <c r="G327" s="20">
        <v>17552.6</v>
      </c>
      <c r="H327" s="69">
        <f t="shared" si="26"/>
        <v>1</v>
      </c>
      <c r="I327" s="112"/>
      <c r="J327" s="130" t="s">
        <v>311</v>
      </c>
    </row>
    <row r="328" spans="1:10" ht="76.5">
      <c r="A328" s="264" t="s">
        <v>519</v>
      </c>
      <c r="B328" s="18">
        <v>1</v>
      </c>
      <c r="C328" s="18">
        <v>1</v>
      </c>
      <c r="D328" s="140">
        <f t="shared" si="24"/>
        <v>0</v>
      </c>
      <c r="E328" s="69">
        <f t="shared" si="25"/>
        <v>1</v>
      </c>
      <c r="F328" s="20">
        <v>942177</v>
      </c>
      <c r="G328" s="20">
        <v>942177</v>
      </c>
      <c r="H328" s="69">
        <f t="shared" si="26"/>
        <v>1</v>
      </c>
      <c r="I328" s="112"/>
      <c r="J328" s="15"/>
    </row>
    <row r="329" spans="1:10" ht="90" customHeight="1">
      <c r="A329" s="265" t="s">
        <v>520</v>
      </c>
      <c r="B329" s="139">
        <v>1</v>
      </c>
      <c r="C329" s="139">
        <v>1</v>
      </c>
      <c r="D329" s="140">
        <f t="shared" si="24"/>
        <v>0</v>
      </c>
      <c r="E329" s="69">
        <f t="shared" si="25"/>
        <v>1</v>
      </c>
      <c r="F329" s="20">
        <v>706140</v>
      </c>
      <c r="G329" s="20">
        <v>674639</v>
      </c>
      <c r="H329" s="69">
        <f t="shared" si="26"/>
        <v>0.9553898660322315</v>
      </c>
      <c r="I329" s="112"/>
      <c r="J329" s="130" t="s">
        <v>255</v>
      </c>
    </row>
    <row r="330" spans="1:10" ht="25.5">
      <c r="A330" s="1" t="s">
        <v>408</v>
      </c>
      <c r="B330" s="18">
        <v>34</v>
      </c>
      <c r="C330" s="18">
        <v>34</v>
      </c>
      <c r="D330" s="140">
        <f t="shared" si="24"/>
        <v>0</v>
      </c>
      <c r="E330" s="69">
        <f t="shared" si="25"/>
        <v>1</v>
      </c>
      <c r="F330" s="20">
        <v>1696488.7</v>
      </c>
      <c r="G330" s="20">
        <v>1630203.93</v>
      </c>
      <c r="H330" s="69">
        <f t="shared" si="26"/>
        <v>0.9609282572881269</v>
      </c>
      <c r="I330" s="112"/>
      <c r="J330" s="130" t="s">
        <v>311</v>
      </c>
    </row>
    <row r="331" spans="1:10" ht="67.5" customHeight="1">
      <c r="A331" s="1" t="s">
        <v>409</v>
      </c>
      <c r="B331" s="18">
        <v>129</v>
      </c>
      <c r="C331" s="18">
        <v>129</v>
      </c>
      <c r="D331" s="140">
        <f t="shared" si="24"/>
        <v>0</v>
      </c>
      <c r="E331" s="69">
        <f t="shared" si="25"/>
        <v>1</v>
      </c>
      <c r="F331" s="20">
        <v>15460031.65</v>
      </c>
      <c r="G331" s="20">
        <v>15460031.64</v>
      </c>
      <c r="H331" s="69">
        <f t="shared" si="26"/>
        <v>0.9999999993531709</v>
      </c>
      <c r="I331" s="112"/>
      <c r="J331" s="133"/>
    </row>
    <row r="332" spans="1:10" ht="76.5">
      <c r="A332" s="1" t="s">
        <v>310</v>
      </c>
      <c r="B332" s="18">
        <v>90</v>
      </c>
      <c r="C332" s="18">
        <v>89</v>
      </c>
      <c r="D332" s="140">
        <f t="shared" si="24"/>
        <v>-1</v>
      </c>
      <c r="E332" s="69">
        <f t="shared" si="25"/>
        <v>0.9888888888888889</v>
      </c>
      <c r="F332" s="20">
        <v>220988</v>
      </c>
      <c r="G332" s="20">
        <v>214985.03</v>
      </c>
      <c r="H332" s="69">
        <f t="shared" si="26"/>
        <v>0.9728357648379098</v>
      </c>
      <c r="I332" s="112"/>
      <c r="J332" s="130" t="s">
        <v>256</v>
      </c>
    </row>
    <row r="333" spans="1:10" ht="153">
      <c r="A333" s="1" t="s">
        <v>312</v>
      </c>
      <c r="B333" s="18">
        <v>2</v>
      </c>
      <c r="C333" s="18">
        <v>2</v>
      </c>
      <c r="D333" s="140">
        <f t="shared" si="24"/>
        <v>0</v>
      </c>
      <c r="E333" s="69">
        <f t="shared" si="25"/>
        <v>1</v>
      </c>
      <c r="F333" s="20">
        <v>138915.52</v>
      </c>
      <c r="G333" s="20">
        <v>125997.43</v>
      </c>
      <c r="H333" s="69">
        <f t="shared" si="26"/>
        <v>0.9070075827380555</v>
      </c>
      <c r="I333" s="112"/>
      <c r="J333" s="130" t="s">
        <v>311</v>
      </c>
    </row>
    <row r="334" spans="1:10" ht="38.25">
      <c r="A334" s="1" t="s">
        <v>313</v>
      </c>
      <c r="B334" s="18">
        <v>6</v>
      </c>
      <c r="C334" s="18">
        <v>3</v>
      </c>
      <c r="D334" s="140">
        <f t="shared" si="24"/>
        <v>-3</v>
      </c>
      <c r="E334" s="69">
        <f t="shared" si="25"/>
        <v>0.5</v>
      </c>
      <c r="F334" s="20">
        <v>248740.69</v>
      </c>
      <c r="G334" s="20">
        <v>113952.8</v>
      </c>
      <c r="H334" s="69">
        <f t="shared" si="26"/>
        <v>0.45811885461924223</v>
      </c>
      <c r="I334" s="112"/>
      <c r="J334" s="130" t="s">
        <v>256</v>
      </c>
    </row>
    <row r="335" spans="1:10" ht="13.5">
      <c r="A335" s="26" t="s">
        <v>314</v>
      </c>
      <c r="B335" s="195">
        <f>SUM(B321:B334)</f>
        <v>461</v>
      </c>
      <c r="C335" s="195">
        <f>SUM(C321:C334)</f>
        <v>455</v>
      </c>
      <c r="D335" s="194">
        <f>C335-B335</f>
        <v>-6</v>
      </c>
      <c r="E335" s="124">
        <f>C335/B335</f>
        <v>0.9869848156182213</v>
      </c>
      <c r="F335" s="138">
        <f>SUM(F321:F334)</f>
        <v>20198219.86</v>
      </c>
      <c r="G335" s="138">
        <f>SUM(G321:G334)</f>
        <v>19906428.91</v>
      </c>
      <c r="H335" s="124">
        <f>G335/F335</f>
        <v>0.9855536303682952</v>
      </c>
      <c r="I335" s="125"/>
      <c r="J335" s="123"/>
    </row>
    <row r="336" spans="1:10" ht="13.5" customHeight="1">
      <c r="A336" s="391" t="s">
        <v>315</v>
      </c>
      <c r="B336" s="392"/>
      <c r="C336" s="392"/>
      <c r="D336" s="392"/>
      <c r="E336" s="392"/>
      <c r="F336" s="392"/>
      <c r="G336" s="392"/>
      <c r="H336" s="392"/>
      <c r="I336" s="392"/>
      <c r="J336" s="393"/>
    </row>
    <row r="337" spans="1:10" ht="63.75">
      <c r="A337" s="15" t="s">
        <v>327</v>
      </c>
      <c r="B337" s="18">
        <v>1</v>
      </c>
      <c r="C337" s="18">
        <v>1</v>
      </c>
      <c r="D337" s="140">
        <f>C337-B337</f>
        <v>0</v>
      </c>
      <c r="E337" s="69">
        <f>C337/B337</f>
        <v>1</v>
      </c>
      <c r="F337" s="20">
        <v>4612709.55</v>
      </c>
      <c r="G337" s="20">
        <v>4606206.63</v>
      </c>
      <c r="H337" s="69">
        <f>G337/F337</f>
        <v>0.9985902168932358</v>
      </c>
      <c r="I337" s="112"/>
      <c r="J337" s="15"/>
    </row>
    <row r="338" spans="1:10" ht="51">
      <c r="A338" s="15" t="s">
        <v>328</v>
      </c>
      <c r="B338" s="18">
        <v>1</v>
      </c>
      <c r="C338" s="18">
        <v>1</v>
      </c>
      <c r="D338" s="140">
        <f>C338-B338</f>
        <v>0</v>
      </c>
      <c r="E338" s="69">
        <f>C338/B338</f>
        <v>1</v>
      </c>
      <c r="F338" s="20">
        <v>3686457.9</v>
      </c>
      <c r="G338" s="20">
        <v>3519769.48</v>
      </c>
      <c r="H338" s="69">
        <f>G338/F338</f>
        <v>0.9547835823650664</v>
      </c>
      <c r="I338" s="112"/>
      <c r="J338" s="130" t="s">
        <v>311</v>
      </c>
    </row>
    <row r="339" spans="1:10" ht="13.5">
      <c r="A339" s="123" t="s">
        <v>329</v>
      </c>
      <c r="B339" s="196">
        <f>SUM(B337:B338)</f>
        <v>2</v>
      </c>
      <c r="C339" s="196">
        <f>SUM(C337:C338)</f>
        <v>2</v>
      </c>
      <c r="D339" s="194">
        <f>C339-B339</f>
        <v>0</v>
      </c>
      <c r="E339" s="124">
        <f>C339/B339</f>
        <v>1</v>
      </c>
      <c r="F339" s="138">
        <f>SUM(F337:F338)</f>
        <v>8299167.449999999</v>
      </c>
      <c r="G339" s="138">
        <f>SUM(G337:G338)</f>
        <v>8125976.109999999</v>
      </c>
      <c r="H339" s="124">
        <f>G339/F339</f>
        <v>0.9791314802305863</v>
      </c>
      <c r="I339" s="125"/>
      <c r="J339" s="123"/>
    </row>
    <row r="340" spans="1:10" ht="13.5" customHeight="1">
      <c r="A340" s="391" t="s">
        <v>488</v>
      </c>
      <c r="B340" s="392"/>
      <c r="C340" s="392"/>
      <c r="D340" s="392"/>
      <c r="E340" s="392"/>
      <c r="F340" s="392"/>
      <c r="G340" s="392"/>
      <c r="H340" s="392"/>
      <c r="I340" s="392"/>
      <c r="J340" s="393"/>
    </row>
    <row r="341" spans="1:10" ht="53.25" customHeight="1">
      <c r="A341" s="1" t="s">
        <v>316</v>
      </c>
      <c r="B341" s="18"/>
      <c r="C341" s="18"/>
      <c r="D341" s="140">
        <f aca="true" t="shared" si="27" ref="D341:D346">C341-B341</f>
        <v>0</v>
      </c>
      <c r="E341" s="69"/>
      <c r="F341" s="20">
        <v>683573</v>
      </c>
      <c r="G341" s="20">
        <v>596416.5</v>
      </c>
      <c r="H341" s="69">
        <f>G341/F341</f>
        <v>0.8724986212152909</v>
      </c>
      <c r="I341" s="53"/>
      <c r="J341" s="130" t="s">
        <v>257</v>
      </c>
    </row>
    <row r="342" spans="1:10" ht="48">
      <c r="A342" s="1" t="s">
        <v>317</v>
      </c>
      <c r="B342" s="18"/>
      <c r="C342" s="18"/>
      <c r="D342" s="140">
        <f t="shared" si="27"/>
        <v>0</v>
      </c>
      <c r="E342" s="69"/>
      <c r="F342" s="20">
        <v>209308</v>
      </c>
      <c r="G342" s="20">
        <v>202188</v>
      </c>
      <c r="H342" s="69">
        <f>G342/F342</f>
        <v>0.9659831444569725</v>
      </c>
      <c r="I342" s="53"/>
      <c r="J342" s="130" t="s">
        <v>257</v>
      </c>
    </row>
    <row r="343" spans="1:10" ht="13.5">
      <c r="A343" s="126" t="s">
        <v>318</v>
      </c>
      <c r="B343" s="196">
        <f>SUM(B341:B342)</f>
        <v>0</v>
      </c>
      <c r="C343" s="196">
        <f>SUM(C341:C342)</f>
        <v>0</v>
      </c>
      <c r="D343" s="194">
        <f t="shared" si="27"/>
        <v>0</v>
      </c>
      <c r="E343" s="124"/>
      <c r="F343" s="138">
        <f>SUM(F341:F342)</f>
        <v>892881</v>
      </c>
      <c r="G343" s="138">
        <f>SUM(G341:G342)</f>
        <v>798604.5</v>
      </c>
      <c r="H343" s="124">
        <f>G343/F343</f>
        <v>0.894413141280865</v>
      </c>
      <c r="I343" s="127"/>
      <c r="J343" s="26"/>
    </row>
    <row r="344" spans="1:10" ht="78.75" customHeight="1">
      <c r="A344" s="10" t="s">
        <v>404</v>
      </c>
      <c r="B344" s="71">
        <v>55</v>
      </c>
      <c r="C344" s="71">
        <v>55</v>
      </c>
      <c r="D344" s="92">
        <f t="shared" si="27"/>
        <v>0</v>
      </c>
      <c r="E344" s="45">
        <f>C344/B344</f>
        <v>1</v>
      </c>
      <c r="F344" s="27"/>
      <c r="G344" s="27"/>
      <c r="H344" s="111"/>
      <c r="I344" s="14"/>
      <c r="J344" s="147"/>
    </row>
    <row r="345" spans="1:10" ht="79.5" customHeight="1">
      <c r="A345" s="10" t="s">
        <v>626</v>
      </c>
      <c r="B345" s="71">
        <v>20</v>
      </c>
      <c r="C345" s="71">
        <v>27</v>
      </c>
      <c r="D345" s="92">
        <f t="shared" si="27"/>
        <v>7</v>
      </c>
      <c r="E345" s="45">
        <f>C345/B345</f>
        <v>1.35</v>
      </c>
      <c r="F345" s="54"/>
      <c r="G345" s="54"/>
      <c r="H345" s="111"/>
      <c r="I345" s="14"/>
      <c r="J345" s="147" t="s">
        <v>489</v>
      </c>
    </row>
    <row r="346" spans="1:10" ht="93.75" customHeight="1">
      <c r="A346" s="1" t="s">
        <v>627</v>
      </c>
      <c r="B346" s="71">
        <v>14</v>
      </c>
      <c r="C346" s="71">
        <v>14</v>
      </c>
      <c r="D346" s="92">
        <f t="shared" si="27"/>
        <v>0</v>
      </c>
      <c r="E346" s="45">
        <f>C346/B346</f>
        <v>1</v>
      </c>
      <c r="F346" s="54"/>
      <c r="G346" s="54"/>
      <c r="H346" s="111"/>
      <c r="I346" s="14"/>
      <c r="J346" s="147"/>
    </row>
    <row r="347" spans="1:10" ht="26.25" customHeight="1">
      <c r="A347" s="1" t="s">
        <v>501</v>
      </c>
      <c r="B347" s="71"/>
      <c r="C347" s="71"/>
      <c r="D347" s="92"/>
      <c r="E347" s="45"/>
      <c r="F347" s="6">
        <f>F348/F722</f>
        <v>0.016124193564500396</v>
      </c>
      <c r="G347" s="6">
        <f>G348/G722</f>
        <v>0.016059389614004587</v>
      </c>
      <c r="H347" s="111"/>
      <c r="I347" s="14"/>
      <c r="J347" s="147"/>
    </row>
    <row r="348" spans="1:10" ht="12.75">
      <c r="A348" s="266" t="s">
        <v>85</v>
      </c>
      <c r="B348" s="239">
        <f>B344+B345+B346</f>
        <v>89</v>
      </c>
      <c r="C348" s="239">
        <f>C344+C345+C346</f>
        <v>96</v>
      </c>
      <c r="D348" s="267">
        <f>C348-B348</f>
        <v>7</v>
      </c>
      <c r="E348" s="240">
        <f>C348/B348</f>
        <v>1.0786516853932584</v>
      </c>
      <c r="F348" s="67">
        <f>F319+F335+F339+F343</f>
        <v>35923308.29</v>
      </c>
      <c r="G348" s="67">
        <f>G319+G335+G339+G343</f>
        <v>35302981.97</v>
      </c>
      <c r="H348" s="114">
        <f>G348/F348</f>
        <v>0.9827319267203272</v>
      </c>
      <c r="I348" s="240">
        <f>E348/H348</f>
        <v>1.0976052126372289</v>
      </c>
      <c r="J348" s="268"/>
    </row>
    <row r="349" spans="1:10" ht="12.75" customHeight="1">
      <c r="A349" s="318" t="s">
        <v>86</v>
      </c>
      <c r="B349" s="319"/>
      <c r="C349" s="319"/>
      <c r="D349" s="319"/>
      <c r="E349" s="319"/>
      <c r="F349" s="319"/>
      <c r="G349" s="319"/>
      <c r="H349" s="319"/>
      <c r="I349" s="319"/>
      <c r="J349" s="320"/>
    </row>
    <row r="350" spans="1:10" ht="36">
      <c r="A350" s="1" t="s">
        <v>262</v>
      </c>
      <c r="B350" s="18"/>
      <c r="C350" s="18"/>
      <c r="D350" s="189"/>
      <c r="E350" s="20"/>
      <c r="F350" s="46">
        <v>18204.87</v>
      </c>
      <c r="G350" s="158">
        <v>4314.48</v>
      </c>
      <c r="H350" s="58">
        <f>G350/F350</f>
        <v>0.23699592471684774</v>
      </c>
      <c r="I350" s="4"/>
      <c r="J350" s="188" t="s">
        <v>263</v>
      </c>
    </row>
    <row r="351" spans="1:10" ht="25.5">
      <c r="A351" s="1" t="s">
        <v>269</v>
      </c>
      <c r="B351" s="18">
        <v>1</v>
      </c>
      <c r="C351" s="18">
        <v>0</v>
      </c>
      <c r="D351" s="189">
        <f>SUM(C351-B351)</f>
        <v>-1</v>
      </c>
      <c r="E351" s="20">
        <f>SUM(C351/B351)</f>
        <v>0</v>
      </c>
      <c r="F351" s="46"/>
      <c r="G351" s="193"/>
      <c r="H351" s="58"/>
      <c r="I351" s="4"/>
      <c r="J351" s="188"/>
    </row>
    <row r="352" spans="1:10" ht="25.5">
      <c r="A352" s="1" t="s">
        <v>264</v>
      </c>
      <c r="B352" s="18"/>
      <c r="C352" s="18"/>
      <c r="D352" s="189"/>
      <c r="E352" s="20"/>
      <c r="F352" s="46">
        <v>31795.13</v>
      </c>
      <c r="G352" s="193">
        <v>28589.62</v>
      </c>
      <c r="H352" s="58">
        <f>G352/F352</f>
        <v>0.8991823590593905</v>
      </c>
      <c r="I352" s="4"/>
      <c r="J352" s="188" t="s">
        <v>265</v>
      </c>
    </row>
    <row r="353" spans="1:10" ht="25.5">
      <c r="A353" s="1" t="s">
        <v>266</v>
      </c>
      <c r="B353" s="18">
        <v>76</v>
      </c>
      <c r="C353" s="18">
        <v>76</v>
      </c>
      <c r="D353" s="189">
        <f>SUM(C353-B353)</f>
        <v>0</v>
      </c>
      <c r="E353" s="20">
        <f>SUM(C353/B353)</f>
        <v>1</v>
      </c>
      <c r="F353" s="46"/>
      <c r="G353" s="193"/>
      <c r="H353" s="58"/>
      <c r="I353" s="4"/>
      <c r="J353" s="188"/>
    </row>
    <row r="354" spans="1:10" ht="76.5" customHeight="1">
      <c r="A354" s="1" t="s">
        <v>267</v>
      </c>
      <c r="B354" s="18">
        <v>1</v>
      </c>
      <c r="C354" s="18">
        <v>1</v>
      </c>
      <c r="D354" s="189">
        <f>SUM(C354-B354)</f>
        <v>0</v>
      </c>
      <c r="E354" s="20">
        <f>SUM(C354/B354)</f>
        <v>1</v>
      </c>
      <c r="F354" s="46"/>
      <c r="G354" s="193"/>
      <c r="H354" s="58"/>
      <c r="I354" s="4"/>
      <c r="J354" s="19"/>
    </row>
    <row r="355" spans="1:10" ht="89.25">
      <c r="A355" s="1" t="s">
        <v>271</v>
      </c>
      <c r="B355" s="18">
        <v>1</v>
      </c>
      <c r="C355" s="18">
        <v>1</v>
      </c>
      <c r="D355" s="189">
        <f>SUM(C355-B355)</f>
        <v>0</v>
      </c>
      <c r="E355" s="20">
        <f>SUM(C355/B355)</f>
        <v>1</v>
      </c>
      <c r="F355" s="46"/>
      <c r="G355" s="193"/>
      <c r="H355" s="58"/>
      <c r="I355" s="4"/>
      <c r="J355" s="19"/>
    </row>
    <row r="356" spans="1:10" ht="105" customHeight="1">
      <c r="A356" s="1" t="s">
        <v>272</v>
      </c>
      <c r="B356" s="18">
        <v>1</v>
      </c>
      <c r="C356" s="18">
        <v>1</v>
      </c>
      <c r="D356" s="189">
        <f>SUM(C356-B356)</f>
        <v>0</v>
      </c>
      <c r="E356" s="20">
        <f>SUM(C356/B356)</f>
        <v>1</v>
      </c>
      <c r="F356" s="46"/>
      <c r="G356" s="193"/>
      <c r="H356" s="58"/>
      <c r="I356" s="4"/>
      <c r="J356" s="19"/>
    </row>
    <row r="357" spans="1:10" ht="25.5">
      <c r="A357" s="1" t="s">
        <v>501</v>
      </c>
      <c r="B357" s="18"/>
      <c r="C357" s="18"/>
      <c r="D357" s="18"/>
      <c r="E357" s="17"/>
      <c r="F357" s="144">
        <f>F358/F722</f>
        <v>2.24425231584098E-05</v>
      </c>
      <c r="G357" s="144">
        <f>G358/G722</f>
        <v>1.496813391705019E-05</v>
      </c>
      <c r="H357" s="17"/>
      <c r="I357" s="4"/>
      <c r="J357" s="7"/>
    </row>
    <row r="358" spans="1:11" ht="12.75">
      <c r="A358" s="3" t="s">
        <v>112</v>
      </c>
      <c r="B358" s="76">
        <f>SUM(B350:B356)</f>
        <v>80</v>
      </c>
      <c r="C358" s="76">
        <f>SUM(C350:C356)</f>
        <v>79</v>
      </c>
      <c r="D358" s="76">
        <f>C358-B358</f>
        <v>-1</v>
      </c>
      <c r="E358" s="28">
        <f>SUM(E351:E356)/5</f>
        <v>0.8</v>
      </c>
      <c r="F358" s="77">
        <f>F350+F352</f>
        <v>50000</v>
      </c>
      <c r="G358" s="77">
        <f>G350+G352</f>
        <v>32904.1</v>
      </c>
      <c r="H358" s="28">
        <f>G358/F358</f>
        <v>0.658082</v>
      </c>
      <c r="I358" s="28">
        <f>E358/H358</f>
        <v>1.2156539762521998</v>
      </c>
      <c r="J358" s="28"/>
      <c r="K358" s="234"/>
    </row>
    <row r="359" spans="1:10" ht="12.75">
      <c r="A359" s="318" t="s">
        <v>87</v>
      </c>
      <c r="B359" s="319"/>
      <c r="C359" s="319"/>
      <c r="D359" s="319"/>
      <c r="E359" s="319"/>
      <c r="F359" s="319"/>
      <c r="G359" s="319"/>
      <c r="H359" s="319"/>
      <c r="I359" s="319"/>
      <c r="J359" s="320"/>
    </row>
    <row r="360" spans="1:10" ht="53.25" customHeight="1">
      <c r="A360" s="50" t="s">
        <v>579</v>
      </c>
      <c r="B360" s="18">
        <v>1</v>
      </c>
      <c r="C360" s="18">
        <v>0.2</v>
      </c>
      <c r="D360" s="189">
        <f>SUM(C360-B360)</f>
        <v>-0.8</v>
      </c>
      <c r="E360" s="20">
        <f>SUM(C360/B360)</f>
        <v>0.2</v>
      </c>
      <c r="F360" s="214">
        <v>1153165.44</v>
      </c>
      <c r="G360" s="137">
        <v>238341.08</v>
      </c>
      <c r="H360" s="58">
        <f aca="true" t="shared" si="28" ref="H360:H367">G360/F360</f>
        <v>0.20668420309231605</v>
      </c>
      <c r="I360" s="1"/>
      <c r="J360" s="25" t="s">
        <v>283</v>
      </c>
    </row>
    <row r="361" spans="1:10" ht="53.25" customHeight="1">
      <c r="A361" s="213" t="s">
        <v>273</v>
      </c>
      <c r="B361" s="18"/>
      <c r="C361" s="18"/>
      <c r="D361" s="189"/>
      <c r="E361" s="20"/>
      <c r="F361" s="214">
        <v>2180166.71</v>
      </c>
      <c r="G361" s="137">
        <v>2106450.68</v>
      </c>
      <c r="H361" s="58">
        <f t="shared" si="28"/>
        <v>0.9661878930350241</v>
      </c>
      <c r="I361" s="1"/>
      <c r="J361" s="25"/>
    </row>
    <row r="362" spans="1:10" ht="24">
      <c r="A362" s="186" t="s">
        <v>580</v>
      </c>
      <c r="B362" s="7">
        <v>3</v>
      </c>
      <c r="C362" s="7">
        <v>3</v>
      </c>
      <c r="D362" s="189">
        <f>SUM(C362-B362)</f>
        <v>0</v>
      </c>
      <c r="E362" s="20">
        <f>SUM(C362/B362)</f>
        <v>1</v>
      </c>
      <c r="F362" s="51">
        <v>84522.07</v>
      </c>
      <c r="G362" s="51">
        <v>84522.07</v>
      </c>
      <c r="H362" s="48">
        <f t="shared" si="28"/>
        <v>1</v>
      </c>
      <c r="I362" s="1"/>
      <c r="J362" s="25"/>
    </row>
    <row r="363" spans="1:10" ht="24">
      <c r="A363" s="186" t="s">
        <v>274</v>
      </c>
      <c r="B363" s="7">
        <v>1</v>
      </c>
      <c r="C363" s="7">
        <v>0</v>
      </c>
      <c r="D363" s="189">
        <f>SUM(C363-B363)</f>
        <v>-1</v>
      </c>
      <c r="E363" s="20">
        <f>SUM(C363/B363)</f>
        <v>0</v>
      </c>
      <c r="F363" s="137">
        <v>510682.61</v>
      </c>
      <c r="G363" s="137">
        <v>0</v>
      </c>
      <c r="H363" s="58">
        <f t="shared" si="28"/>
        <v>0</v>
      </c>
      <c r="I363" s="1"/>
      <c r="J363" s="25" t="s">
        <v>275</v>
      </c>
    </row>
    <row r="364" spans="1:10" ht="248.25" customHeight="1">
      <c r="A364" s="130" t="s">
        <v>276</v>
      </c>
      <c r="B364" s="7"/>
      <c r="C364" s="7"/>
      <c r="D364" s="187"/>
      <c r="E364" s="6"/>
      <c r="F364" s="137">
        <v>4629990.18</v>
      </c>
      <c r="G364" s="137">
        <v>4360725.61</v>
      </c>
      <c r="H364" s="58">
        <f t="shared" si="28"/>
        <v>0.9418433820522705</v>
      </c>
      <c r="I364" s="1"/>
      <c r="J364" s="25" t="s">
        <v>277</v>
      </c>
    </row>
    <row r="365" spans="1:10" ht="56.25">
      <c r="A365" s="188" t="s">
        <v>278</v>
      </c>
      <c r="B365" s="7"/>
      <c r="C365" s="7"/>
      <c r="D365" s="187"/>
      <c r="E365" s="6"/>
      <c r="F365" s="137">
        <v>23600</v>
      </c>
      <c r="G365" s="137">
        <v>0</v>
      </c>
      <c r="H365" s="58">
        <f t="shared" si="28"/>
        <v>0</v>
      </c>
      <c r="I365" s="1"/>
      <c r="J365" s="25" t="s">
        <v>279</v>
      </c>
    </row>
    <row r="366" spans="1:10" ht="24">
      <c r="A366" s="215" t="s">
        <v>280</v>
      </c>
      <c r="B366" s="7"/>
      <c r="C366" s="7"/>
      <c r="D366" s="187"/>
      <c r="E366" s="6"/>
      <c r="F366" s="137">
        <v>2561777.41</v>
      </c>
      <c r="G366" s="137">
        <v>2561777.41</v>
      </c>
      <c r="H366" s="58">
        <f t="shared" si="28"/>
        <v>1</v>
      </c>
      <c r="I366" s="1"/>
      <c r="J366" s="25"/>
    </row>
    <row r="367" spans="1:10" ht="295.5" customHeight="1">
      <c r="A367" s="216" t="s">
        <v>281</v>
      </c>
      <c r="B367" s="7"/>
      <c r="C367" s="7"/>
      <c r="D367" s="187"/>
      <c r="E367" s="6"/>
      <c r="F367" s="137">
        <v>1553060.14</v>
      </c>
      <c r="G367" s="137">
        <v>1346287.96</v>
      </c>
      <c r="H367" s="58">
        <f t="shared" si="28"/>
        <v>0.8668614468464821</v>
      </c>
      <c r="I367" s="1"/>
      <c r="J367" s="25" t="s">
        <v>282</v>
      </c>
    </row>
    <row r="368" spans="1:10" ht="25.5">
      <c r="A368" s="217" t="s">
        <v>284</v>
      </c>
      <c r="B368" s="12">
        <v>4370.2</v>
      </c>
      <c r="C368" s="12">
        <v>4450.3</v>
      </c>
      <c r="D368" s="218">
        <f aca="true" t="shared" si="29" ref="D368:D373">SUM(C368-B368)</f>
        <v>80.10000000000036</v>
      </c>
      <c r="E368" s="20">
        <f>SUM(C368/B368)</f>
        <v>1.0183286806095833</v>
      </c>
      <c r="F368" s="137"/>
      <c r="G368" s="137"/>
      <c r="H368" s="58"/>
      <c r="I368" s="1"/>
      <c r="J368" s="25"/>
    </row>
    <row r="369" spans="1:10" ht="12.75">
      <c r="A369" s="154" t="s">
        <v>285</v>
      </c>
      <c r="B369" s="190">
        <v>11.97</v>
      </c>
      <c r="C369" s="190">
        <v>12.19</v>
      </c>
      <c r="D369" s="218">
        <f t="shared" si="29"/>
        <v>0.21999999999999886</v>
      </c>
      <c r="E369" s="20">
        <f>SUM(C369/B369)</f>
        <v>1.0183792815371762</v>
      </c>
      <c r="F369" s="137"/>
      <c r="G369" s="137"/>
      <c r="H369" s="58"/>
      <c r="I369" s="1"/>
      <c r="J369" s="25"/>
    </row>
    <row r="370" spans="1:10" ht="25.5">
      <c r="A370" s="10" t="s">
        <v>286</v>
      </c>
      <c r="B370" s="139">
        <v>24</v>
      </c>
      <c r="C370" s="191">
        <v>24</v>
      </c>
      <c r="D370" s="219">
        <f t="shared" si="29"/>
        <v>0</v>
      </c>
      <c r="E370" s="20">
        <f>SUM(C370/B370)</f>
        <v>1</v>
      </c>
      <c r="F370" s="137"/>
      <c r="G370" s="137"/>
      <c r="H370" s="58"/>
      <c r="I370" s="1"/>
      <c r="J370" s="25"/>
    </row>
    <row r="371" spans="1:10" ht="27.75" customHeight="1">
      <c r="A371" s="10" t="s">
        <v>287</v>
      </c>
      <c r="B371" s="139">
        <v>0.568</v>
      </c>
      <c r="C371" s="191">
        <v>0.535</v>
      </c>
      <c r="D371" s="219">
        <f t="shared" si="29"/>
        <v>-0.03299999999999992</v>
      </c>
      <c r="E371" s="20">
        <f>SUM(B371/C371)</f>
        <v>1.061682242990654</v>
      </c>
      <c r="F371" s="137"/>
      <c r="G371" s="137"/>
      <c r="H371" s="58"/>
      <c r="I371" s="1"/>
      <c r="J371" s="25"/>
    </row>
    <row r="372" spans="1:10" ht="27.75" customHeight="1">
      <c r="A372" s="10" t="s">
        <v>288</v>
      </c>
      <c r="B372" s="139">
        <v>0.092</v>
      </c>
      <c r="C372" s="191">
        <v>0.048</v>
      </c>
      <c r="D372" s="219">
        <f t="shared" si="29"/>
        <v>-0.044</v>
      </c>
      <c r="E372" s="20">
        <f>SUM(B372/C372)</f>
        <v>1.9166666666666665</v>
      </c>
      <c r="F372" s="137"/>
      <c r="G372" s="137"/>
      <c r="H372" s="58"/>
      <c r="I372" s="1"/>
      <c r="J372" s="25"/>
    </row>
    <row r="373" spans="1:10" ht="27.75" customHeight="1">
      <c r="A373" s="192" t="s">
        <v>289</v>
      </c>
      <c r="B373" s="139">
        <v>21.5</v>
      </c>
      <c r="C373" s="191">
        <v>15</v>
      </c>
      <c r="D373" s="219">
        <f t="shared" si="29"/>
        <v>-6.5</v>
      </c>
      <c r="E373" s="20">
        <f>SUM(B373/C373)</f>
        <v>1.4333333333333333</v>
      </c>
      <c r="F373" s="137"/>
      <c r="G373" s="137"/>
      <c r="H373" s="58"/>
      <c r="I373" s="1"/>
      <c r="J373" s="25"/>
    </row>
    <row r="374" spans="1:10" ht="25.5">
      <c r="A374" s="1" t="s">
        <v>501</v>
      </c>
      <c r="B374" s="7"/>
      <c r="C374" s="7"/>
      <c r="D374" s="7"/>
      <c r="E374" s="4"/>
      <c r="F374" s="143">
        <f>F375/F722</f>
        <v>0.0056990384235861705</v>
      </c>
      <c r="G374" s="143">
        <f>G375/G722</f>
        <v>0.004866587004498491</v>
      </c>
      <c r="H374" s="4"/>
      <c r="I374" s="4"/>
      <c r="J374" s="7"/>
    </row>
    <row r="375" spans="1:11" ht="12.75">
      <c r="A375" s="3" t="s">
        <v>179</v>
      </c>
      <c r="B375" s="77">
        <f>SUM(B368:B373)</f>
        <v>4428.33</v>
      </c>
      <c r="C375" s="77">
        <f>SUM(C368:C373)</f>
        <v>4502.072999999999</v>
      </c>
      <c r="D375" s="76">
        <f>SUM(C375-B375)</f>
        <v>73.74299999999948</v>
      </c>
      <c r="E375" s="28">
        <f>C375/B375</f>
        <v>1.016652552994018</v>
      </c>
      <c r="F375" s="77">
        <f>SUM(F360:F367)</f>
        <v>12696964.56</v>
      </c>
      <c r="G375" s="77">
        <f>SUM(G360:G367)</f>
        <v>10698104.810000002</v>
      </c>
      <c r="H375" s="28">
        <f>SUM(G375/F375)</f>
        <v>0.8425718414386125</v>
      </c>
      <c r="I375" s="28">
        <f>E375/H375</f>
        <v>1.2066063722924552</v>
      </c>
      <c r="J375" s="28"/>
      <c r="K375" s="234"/>
    </row>
    <row r="376" spans="1:10" ht="12.75" customHeight="1">
      <c r="A376" s="321" t="s">
        <v>88</v>
      </c>
      <c r="B376" s="322"/>
      <c r="C376" s="322"/>
      <c r="D376" s="322"/>
      <c r="E376" s="322"/>
      <c r="F376" s="322"/>
      <c r="G376" s="322"/>
      <c r="H376" s="322"/>
      <c r="I376" s="322"/>
      <c r="J376" s="323"/>
    </row>
    <row r="377" spans="1:10" ht="25.5">
      <c r="A377" s="10" t="s">
        <v>290</v>
      </c>
      <c r="B377" s="76"/>
      <c r="C377" s="76"/>
      <c r="D377" s="76"/>
      <c r="E377" s="28"/>
      <c r="F377" s="6">
        <v>420721.84</v>
      </c>
      <c r="G377" s="6">
        <v>420721.7</v>
      </c>
      <c r="H377" s="48">
        <f>G377/F377</f>
        <v>0.9999996672385726</v>
      </c>
      <c r="I377" s="28"/>
      <c r="J377" s="4" t="s">
        <v>577</v>
      </c>
    </row>
    <row r="378" spans="1:10" ht="12.75">
      <c r="A378" s="220" t="s">
        <v>291</v>
      </c>
      <c r="B378" s="76"/>
      <c r="C378" s="76"/>
      <c r="D378" s="76"/>
      <c r="E378" s="28"/>
      <c r="F378" s="6">
        <v>550</v>
      </c>
      <c r="G378" s="6">
        <v>550</v>
      </c>
      <c r="H378" s="48">
        <f>G378/F378</f>
        <v>1</v>
      </c>
      <c r="I378" s="28"/>
      <c r="J378" s="28"/>
    </row>
    <row r="379" spans="1:10" ht="38.25">
      <c r="A379" s="10" t="s">
        <v>292</v>
      </c>
      <c r="B379" s="7">
        <v>1</v>
      </c>
      <c r="C379" s="7">
        <v>1</v>
      </c>
      <c r="D379" s="30">
        <f>SUM(C379-B379)</f>
        <v>0</v>
      </c>
      <c r="E379" s="6">
        <f>SUM(C379/B379)</f>
        <v>1</v>
      </c>
      <c r="F379" s="6"/>
      <c r="G379" s="77"/>
      <c r="H379" s="28"/>
      <c r="I379" s="28"/>
      <c r="J379" s="28"/>
    </row>
    <row r="380" spans="1:10" ht="38.25" customHeight="1">
      <c r="A380" s="10" t="s">
        <v>293</v>
      </c>
      <c r="B380" s="7">
        <v>2</v>
      </c>
      <c r="C380" s="7">
        <v>2</v>
      </c>
      <c r="D380" s="30">
        <f>SUM(C380-B380)</f>
        <v>0</v>
      </c>
      <c r="E380" s="6">
        <f>SUM(C380/B380)</f>
        <v>1</v>
      </c>
      <c r="F380" s="6"/>
      <c r="G380" s="77"/>
      <c r="H380" s="28"/>
      <c r="I380" s="28"/>
      <c r="J380" s="28"/>
    </row>
    <row r="381" spans="1:10" ht="27" customHeight="1">
      <c r="A381" s="1" t="s">
        <v>501</v>
      </c>
      <c r="B381" s="7"/>
      <c r="C381" s="76"/>
      <c r="D381" s="76"/>
      <c r="E381" s="28"/>
      <c r="F381" s="143">
        <f>F382/F722</f>
        <v>0.00018908806050371818</v>
      </c>
      <c r="G381" s="143">
        <f>G382/G722</f>
        <v>0.00019163724949363128</v>
      </c>
      <c r="H381" s="28"/>
      <c r="I381" s="28"/>
      <c r="J381" s="28"/>
    </row>
    <row r="382" spans="1:11" ht="12.75">
      <c r="A382" s="3" t="s">
        <v>89</v>
      </c>
      <c r="B382" s="76">
        <f>B379+B380</f>
        <v>3</v>
      </c>
      <c r="C382" s="76">
        <f>C379+C380</f>
        <v>3</v>
      </c>
      <c r="D382" s="76">
        <f>SUM(C382-B382)</f>
        <v>0</v>
      </c>
      <c r="E382" s="28">
        <f>C382/B382</f>
        <v>1</v>
      </c>
      <c r="F382" s="77">
        <f>SUM(F377:F378)</f>
        <v>421271.84</v>
      </c>
      <c r="G382" s="77">
        <f>SUM(G377:G378)</f>
        <v>421271.7</v>
      </c>
      <c r="H382" s="28">
        <f>G382/F382</f>
        <v>0.9999996676730161</v>
      </c>
      <c r="I382" s="28">
        <f>E382/H382</f>
        <v>1.0000003323270943</v>
      </c>
      <c r="J382" s="221"/>
      <c r="K382" s="234"/>
    </row>
    <row r="383" spans="1:10" ht="12.75" customHeight="1">
      <c r="A383" s="318" t="s">
        <v>90</v>
      </c>
      <c r="B383" s="319"/>
      <c r="C383" s="319"/>
      <c r="D383" s="319"/>
      <c r="E383" s="319"/>
      <c r="F383" s="319"/>
      <c r="G383" s="319"/>
      <c r="H383" s="319"/>
      <c r="I383" s="319"/>
      <c r="J383" s="320"/>
    </row>
    <row r="384" spans="1:10" ht="12.75" customHeight="1">
      <c r="A384" s="394" t="s">
        <v>631</v>
      </c>
      <c r="B384" s="395"/>
      <c r="C384" s="395"/>
      <c r="D384" s="395"/>
      <c r="E384" s="395"/>
      <c r="F384" s="395"/>
      <c r="G384" s="395"/>
      <c r="H384" s="395"/>
      <c r="I384" s="395"/>
      <c r="J384" s="396"/>
    </row>
    <row r="385" spans="1:10" ht="102">
      <c r="A385" s="1" t="s">
        <v>119</v>
      </c>
      <c r="B385" s="22">
        <f>B386+B387+B388+B389+B390</f>
        <v>500</v>
      </c>
      <c r="C385" s="22">
        <f>C386+C387+C388+C389+C390</f>
        <v>500</v>
      </c>
      <c r="D385" s="22">
        <f>C385-B385</f>
        <v>0</v>
      </c>
      <c r="E385" s="4">
        <f aca="true" t="shared" si="30" ref="E385:E393">C385/B385</f>
        <v>1</v>
      </c>
      <c r="F385" s="44">
        <v>17592686.49</v>
      </c>
      <c r="G385" s="44">
        <v>17401736.14</v>
      </c>
      <c r="H385" s="72">
        <f>G385/F385</f>
        <v>0.9891460380364001</v>
      </c>
      <c r="I385" s="72"/>
      <c r="J385" s="25" t="s">
        <v>230</v>
      </c>
    </row>
    <row r="386" spans="1:10" ht="78" customHeight="1">
      <c r="A386" s="9" t="s">
        <v>632</v>
      </c>
      <c r="B386" s="22">
        <v>100</v>
      </c>
      <c r="C386" s="22">
        <v>100</v>
      </c>
      <c r="D386" s="22">
        <f>C386-B386</f>
        <v>0</v>
      </c>
      <c r="E386" s="4">
        <f t="shared" si="30"/>
        <v>1</v>
      </c>
      <c r="F386" s="39"/>
      <c r="G386" s="39"/>
      <c r="H386" s="37"/>
      <c r="I386" s="37"/>
      <c r="J386" s="47"/>
    </row>
    <row r="387" spans="1:10" ht="76.5">
      <c r="A387" s="9" t="s">
        <v>633</v>
      </c>
      <c r="B387" s="22">
        <v>100</v>
      </c>
      <c r="C387" s="22">
        <v>100</v>
      </c>
      <c r="D387" s="22">
        <f aca="true" t="shared" si="31" ref="D387:D392">C387-B387</f>
        <v>0</v>
      </c>
      <c r="E387" s="4">
        <f t="shared" si="30"/>
        <v>1</v>
      </c>
      <c r="F387" s="39"/>
      <c r="G387" s="39"/>
      <c r="H387" s="37"/>
      <c r="I387" s="37"/>
      <c r="J387" s="47"/>
    </row>
    <row r="388" spans="1:10" ht="38.25">
      <c r="A388" s="9" t="s">
        <v>635</v>
      </c>
      <c r="B388" s="22">
        <v>100</v>
      </c>
      <c r="C388" s="22">
        <v>100</v>
      </c>
      <c r="D388" s="22">
        <f t="shared" si="31"/>
        <v>0</v>
      </c>
      <c r="E388" s="4">
        <f t="shared" si="30"/>
        <v>1</v>
      </c>
      <c r="F388" s="39"/>
      <c r="G388" s="39"/>
      <c r="H388" s="37"/>
      <c r="I388" s="37"/>
      <c r="J388" s="47"/>
    </row>
    <row r="389" spans="1:10" ht="25.5">
      <c r="A389" s="9" t="s">
        <v>636</v>
      </c>
      <c r="B389" s="22">
        <v>100</v>
      </c>
      <c r="C389" s="22">
        <v>100</v>
      </c>
      <c r="D389" s="22">
        <f t="shared" si="31"/>
        <v>0</v>
      </c>
      <c r="E389" s="4">
        <f t="shared" si="30"/>
        <v>1</v>
      </c>
      <c r="F389" s="39"/>
      <c r="G389" s="39"/>
      <c r="H389" s="37"/>
      <c r="I389" s="37"/>
      <c r="J389" s="47"/>
    </row>
    <row r="390" spans="1:10" ht="25.5">
      <c r="A390" s="9" t="s">
        <v>462</v>
      </c>
      <c r="B390" s="22">
        <v>100</v>
      </c>
      <c r="C390" s="22">
        <v>100</v>
      </c>
      <c r="D390" s="22">
        <f t="shared" si="31"/>
        <v>0</v>
      </c>
      <c r="E390" s="4">
        <f t="shared" si="30"/>
        <v>1</v>
      </c>
      <c r="F390" s="39"/>
      <c r="G390" s="39"/>
      <c r="H390" s="37"/>
      <c r="I390" s="37"/>
      <c r="J390" s="47"/>
    </row>
    <row r="391" spans="1:10" ht="38.25">
      <c r="A391" s="9" t="s">
        <v>120</v>
      </c>
      <c r="B391" s="22">
        <f>B392</f>
        <v>100</v>
      </c>
      <c r="C391" s="22">
        <f>C392</f>
        <v>100</v>
      </c>
      <c r="D391" s="22">
        <f t="shared" si="31"/>
        <v>0</v>
      </c>
      <c r="E391" s="4">
        <f t="shared" si="30"/>
        <v>1</v>
      </c>
      <c r="F391" s="44">
        <v>602328.58</v>
      </c>
      <c r="G391" s="44">
        <v>602328.58</v>
      </c>
      <c r="H391" s="72">
        <f>G391/F391</f>
        <v>1</v>
      </c>
      <c r="I391" s="72"/>
      <c r="J391" s="47"/>
    </row>
    <row r="392" spans="1:10" ht="38.25">
      <c r="A392" s="9" t="s">
        <v>463</v>
      </c>
      <c r="B392" s="22">
        <v>100</v>
      </c>
      <c r="C392" s="22">
        <v>100</v>
      </c>
      <c r="D392" s="22">
        <f t="shared" si="31"/>
        <v>0</v>
      </c>
      <c r="E392" s="4">
        <f t="shared" si="30"/>
        <v>1</v>
      </c>
      <c r="F392" s="34"/>
      <c r="G392" s="34"/>
      <c r="H392" s="37"/>
      <c r="I392" s="37"/>
      <c r="J392" s="47"/>
    </row>
    <row r="393" spans="1:10" ht="12.75">
      <c r="A393" s="38" t="s">
        <v>464</v>
      </c>
      <c r="B393" s="34">
        <f>B385+B391</f>
        <v>600</v>
      </c>
      <c r="C393" s="34">
        <f>C385+C391</f>
        <v>600</v>
      </c>
      <c r="D393" s="34">
        <f>D385+D391</f>
        <v>0</v>
      </c>
      <c r="E393" s="37">
        <f t="shared" si="30"/>
        <v>1</v>
      </c>
      <c r="F393" s="34">
        <f>F385+F391</f>
        <v>18195015.069999997</v>
      </c>
      <c r="G393" s="34">
        <f>G385+G391</f>
        <v>18004064.72</v>
      </c>
      <c r="H393" s="37">
        <f>G393/F393</f>
        <v>0.9895053480711408</v>
      </c>
      <c r="I393" s="37"/>
      <c r="J393" s="128"/>
    </row>
    <row r="394" spans="1:10" ht="12.75" customHeight="1">
      <c r="A394" s="394" t="s">
        <v>465</v>
      </c>
      <c r="B394" s="395"/>
      <c r="C394" s="395"/>
      <c r="D394" s="395"/>
      <c r="E394" s="395"/>
      <c r="F394" s="395"/>
      <c r="G394" s="395"/>
      <c r="H394" s="395"/>
      <c r="I394" s="395"/>
      <c r="J394" s="396"/>
    </row>
    <row r="395" spans="1:10" ht="25.5">
      <c r="A395" s="9" t="s">
        <v>231</v>
      </c>
      <c r="B395" s="22">
        <f>B396+B397+B398+B399</f>
        <v>400</v>
      </c>
      <c r="C395" s="22">
        <f>C396+C397+C398+C399</f>
        <v>400</v>
      </c>
      <c r="D395" s="22">
        <v>0</v>
      </c>
      <c r="E395" s="4">
        <f aca="true" t="shared" si="32" ref="E395:E400">C395/B395</f>
        <v>1</v>
      </c>
      <c r="F395" s="34">
        <v>529003.61</v>
      </c>
      <c r="G395" s="34">
        <v>529003.61</v>
      </c>
      <c r="H395" s="37">
        <f>G395/F395</f>
        <v>1</v>
      </c>
      <c r="I395" s="14"/>
      <c r="J395" s="47"/>
    </row>
    <row r="396" spans="1:10" ht="75.75" customHeight="1">
      <c r="A396" s="9" t="s">
        <v>466</v>
      </c>
      <c r="B396" s="22">
        <v>100</v>
      </c>
      <c r="C396" s="22">
        <v>100</v>
      </c>
      <c r="D396" s="22">
        <f>C396-B396</f>
        <v>0</v>
      </c>
      <c r="E396" s="4">
        <f t="shared" si="32"/>
        <v>1</v>
      </c>
      <c r="F396" s="39"/>
      <c r="G396" s="39"/>
      <c r="H396" s="37"/>
      <c r="I396" s="7"/>
      <c r="J396" s="7"/>
    </row>
    <row r="397" spans="1:10" ht="38.25">
      <c r="A397" s="9" t="s">
        <v>467</v>
      </c>
      <c r="B397" s="22">
        <v>100</v>
      </c>
      <c r="C397" s="22">
        <v>100</v>
      </c>
      <c r="D397" s="22">
        <f>C397-B397</f>
        <v>0</v>
      </c>
      <c r="E397" s="4">
        <f t="shared" si="32"/>
        <v>1</v>
      </c>
      <c r="F397" s="39"/>
      <c r="G397" s="39"/>
      <c r="H397" s="37"/>
      <c r="I397" s="7"/>
      <c r="J397" s="7"/>
    </row>
    <row r="398" spans="1:10" ht="51">
      <c r="A398" s="9" t="s">
        <v>468</v>
      </c>
      <c r="B398" s="22">
        <v>100</v>
      </c>
      <c r="C398" s="22">
        <v>100</v>
      </c>
      <c r="D398" s="22">
        <f>C398-B398</f>
        <v>0</v>
      </c>
      <c r="E398" s="4">
        <f t="shared" si="32"/>
        <v>1</v>
      </c>
      <c r="F398" s="39"/>
      <c r="G398" s="39"/>
      <c r="H398" s="37"/>
      <c r="I398" s="7"/>
      <c r="J398" s="7"/>
    </row>
    <row r="399" spans="1:10" ht="51">
      <c r="A399" s="9" t="s">
        <v>469</v>
      </c>
      <c r="B399" s="22">
        <v>100</v>
      </c>
      <c r="C399" s="22">
        <v>100</v>
      </c>
      <c r="D399" s="22">
        <f>C399-B399</f>
        <v>0</v>
      </c>
      <c r="E399" s="4">
        <f t="shared" si="32"/>
        <v>1</v>
      </c>
      <c r="F399" s="39"/>
      <c r="G399" s="39"/>
      <c r="H399" s="37"/>
      <c r="I399" s="7"/>
      <c r="J399" s="7"/>
    </row>
    <row r="400" spans="1:10" ht="51">
      <c r="A400" s="9" t="s">
        <v>232</v>
      </c>
      <c r="B400" s="22">
        <f>B401</f>
        <v>100</v>
      </c>
      <c r="C400" s="22">
        <f>C401</f>
        <v>100</v>
      </c>
      <c r="D400" s="22">
        <v>0</v>
      </c>
      <c r="E400" s="4">
        <f t="shared" si="32"/>
        <v>1</v>
      </c>
      <c r="F400" s="34">
        <v>434409.7</v>
      </c>
      <c r="G400" s="34">
        <v>434409.7</v>
      </c>
      <c r="H400" s="37">
        <f>G400/F400</f>
        <v>1</v>
      </c>
      <c r="I400" s="14"/>
      <c r="J400" s="47"/>
    </row>
    <row r="401" spans="1:10" ht="25.5">
      <c r="A401" s="9" t="s">
        <v>470</v>
      </c>
      <c r="B401" s="22">
        <v>100</v>
      </c>
      <c r="C401" s="22">
        <v>100</v>
      </c>
      <c r="D401" s="22">
        <v>0</v>
      </c>
      <c r="E401" s="4">
        <v>1</v>
      </c>
      <c r="F401" s="34"/>
      <c r="G401" s="34"/>
      <c r="H401" s="37"/>
      <c r="I401" s="7"/>
      <c r="J401" s="7"/>
    </row>
    <row r="402" spans="1:10" ht="51">
      <c r="A402" s="9" t="s">
        <v>233</v>
      </c>
      <c r="B402" s="22">
        <f>B403+B404+B405</f>
        <v>300</v>
      </c>
      <c r="C402" s="22">
        <f>C403+C404+C405</f>
        <v>300</v>
      </c>
      <c r="D402" s="22">
        <v>0</v>
      </c>
      <c r="E402" s="4">
        <f>C402/B402</f>
        <v>1</v>
      </c>
      <c r="F402" s="34">
        <v>602328.58</v>
      </c>
      <c r="G402" s="34">
        <v>602328.58</v>
      </c>
      <c r="H402" s="37">
        <f>G402/F402</f>
        <v>1</v>
      </c>
      <c r="I402" s="14"/>
      <c r="J402" s="47"/>
    </row>
    <row r="403" spans="1:10" ht="76.5">
      <c r="A403" s="9" t="s">
        <v>471</v>
      </c>
      <c r="B403" s="22">
        <v>100</v>
      </c>
      <c r="C403" s="22">
        <v>100</v>
      </c>
      <c r="D403" s="22">
        <v>0</v>
      </c>
      <c r="E403" s="4">
        <f>C403/B403</f>
        <v>1</v>
      </c>
      <c r="F403" s="34"/>
      <c r="G403" s="34"/>
      <c r="H403" s="37"/>
      <c r="I403" s="7"/>
      <c r="J403" s="7"/>
    </row>
    <row r="404" spans="1:10" ht="38.25">
      <c r="A404" s="9" t="s">
        <v>472</v>
      </c>
      <c r="B404" s="22">
        <v>100</v>
      </c>
      <c r="C404" s="22">
        <v>100</v>
      </c>
      <c r="D404" s="22">
        <v>0</v>
      </c>
      <c r="E404" s="4">
        <f>C404/B404</f>
        <v>1</v>
      </c>
      <c r="F404" s="34"/>
      <c r="G404" s="34"/>
      <c r="H404" s="37"/>
      <c r="I404" s="7"/>
      <c r="J404" s="7"/>
    </row>
    <row r="405" spans="1:10" ht="25.5">
      <c r="A405" s="9" t="s">
        <v>473</v>
      </c>
      <c r="B405" s="22">
        <v>100</v>
      </c>
      <c r="C405" s="22">
        <v>100</v>
      </c>
      <c r="D405" s="22">
        <v>0</v>
      </c>
      <c r="E405" s="4">
        <f>C405/B405</f>
        <v>1</v>
      </c>
      <c r="F405" s="34"/>
      <c r="G405" s="34"/>
      <c r="H405" s="37"/>
      <c r="I405" s="7"/>
      <c r="J405" s="7"/>
    </row>
    <row r="406" spans="1:10" ht="12.75">
      <c r="A406" s="38" t="s">
        <v>474</v>
      </c>
      <c r="B406" s="34">
        <f>B395+B400+B402</f>
        <v>800</v>
      </c>
      <c r="C406" s="34">
        <f>C395+C400+C402</f>
        <v>800</v>
      </c>
      <c r="D406" s="34">
        <f>D395+D400+D402</f>
        <v>0</v>
      </c>
      <c r="E406" s="34">
        <f>C406/B406</f>
        <v>1</v>
      </c>
      <c r="F406" s="34">
        <f>F395+F400+F402</f>
        <v>1565741.8900000001</v>
      </c>
      <c r="G406" s="34">
        <f>SUM(G395:G405)</f>
        <v>1565741.8900000001</v>
      </c>
      <c r="H406" s="37">
        <f>G406/F406</f>
        <v>1</v>
      </c>
      <c r="I406" s="37"/>
      <c r="J406" s="41"/>
    </row>
    <row r="407" spans="1:10" ht="24" customHeight="1">
      <c r="A407" s="21" t="s">
        <v>475</v>
      </c>
      <c r="B407" s="34"/>
      <c r="C407" s="34"/>
      <c r="D407" s="34"/>
      <c r="E407" s="34"/>
      <c r="F407" s="34">
        <f>F408/F722</f>
        <v>0.008789433667334912</v>
      </c>
      <c r="G407" s="34">
        <f>G408/G722</f>
        <v>0.008821067643146791</v>
      </c>
      <c r="H407" s="37"/>
      <c r="I407" s="37"/>
      <c r="J407" s="41"/>
    </row>
    <row r="408" spans="1:11" ht="12.75">
      <c r="A408" s="225" t="s">
        <v>91</v>
      </c>
      <c r="B408" s="109">
        <f>SUM(B395:B406)</f>
        <v>2400</v>
      </c>
      <c r="C408" s="109">
        <f>SUM(C395:C406)</f>
        <v>2400</v>
      </c>
      <c r="D408" s="239">
        <f>D397+D402+D404</f>
        <v>0</v>
      </c>
      <c r="E408" s="239">
        <f>C408/B408</f>
        <v>1</v>
      </c>
      <c r="F408" s="77">
        <v>19582097.8</v>
      </c>
      <c r="G408" s="77">
        <v>19391147.45</v>
      </c>
      <c r="H408" s="269">
        <f>G408/F408</f>
        <v>0.9902487286117015</v>
      </c>
      <c r="I408" s="269">
        <f>E408/H408</f>
        <v>1.0098472950346218</v>
      </c>
      <c r="J408" s="76"/>
      <c r="K408" s="234"/>
    </row>
    <row r="409" spans="1:10" ht="12.75" customHeight="1">
      <c r="A409" s="333" t="s">
        <v>92</v>
      </c>
      <c r="B409" s="334"/>
      <c r="C409" s="334"/>
      <c r="D409" s="334"/>
      <c r="E409" s="334"/>
      <c r="F409" s="334"/>
      <c r="G409" s="334"/>
      <c r="H409" s="334"/>
      <c r="I409" s="334"/>
      <c r="J409" s="335"/>
    </row>
    <row r="410" spans="1:10" ht="12.75" customHeight="1">
      <c r="A410" s="397" t="s">
        <v>572</v>
      </c>
      <c r="B410" s="398"/>
      <c r="C410" s="398"/>
      <c r="D410" s="398"/>
      <c r="E410" s="398"/>
      <c r="F410" s="398"/>
      <c r="G410" s="398"/>
      <c r="H410" s="398"/>
      <c r="I410" s="398"/>
      <c r="J410" s="399"/>
    </row>
    <row r="411" spans="1:10" ht="48">
      <c r="A411" s="1" t="s">
        <v>298</v>
      </c>
      <c r="B411" s="270"/>
      <c r="C411" s="270"/>
      <c r="D411" s="270"/>
      <c r="E411" s="270"/>
      <c r="F411" s="20">
        <v>222472.08</v>
      </c>
      <c r="G411" s="20">
        <v>189120.88</v>
      </c>
      <c r="H411" s="17">
        <f>G411/F411</f>
        <v>0.8500881548821767</v>
      </c>
      <c r="I411" s="270"/>
      <c r="J411" s="188" t="s">
        <v>294</v>
      </c>
    </row>
    <row r="412" spans="1:10" ht="27" customHeight="1">
      <c r="A412" s="15" t="s">
        <v>299</v>
      </c>
      <c r="B412" s="15"/>
      <c r="C412" s="15"/>
      <c r="D412" s="16"/>
      <c r="E412" s="17"/>
      <c r="F412" s="17">
        <v>14500</v>
      </c>
      <c r="G412" s="20">
        <v>14500</v>
      </c>
      <c r="H412" s="17">
        <f>G412/F412</f>
        <v>1</v>
      </c>
      <c r="I412" s="17"/>
      <c r="J412" s="15"/>
    </row>
    <row r="413" spans="1:10" ht="12.75">
      <c r="A413" s="115" t="s">
        <v>158</v>
      </c>
      <c r="B413" s="115"/>
      <c r="C413" s="115"/>
      <c r="D413" s="141"/>
      <c r="E413" s="68"/>
      <c r="F413" s="132">
        <f>SUM(F411:F412)</f>
        <v>236972.08</v>
      </c>
      <c r="G413" s="132">
        <f>SUM(G411:G412)</f>
        <v>203620.88</v>
      </c>
      <c r="H413" s="68">
        <f>G413/F413</f>
        <v>0.8592610572519768</v>
      </c>
      <c r="I413" s="17"/>
      <c r="J413" s="15"/>
    </row>
    <row r="414" spans="1:10" ht="12.75" customHeight="1">
      <c r="A414" s="348" t="s">
        <v>573</v>
      </c>
      <c r="B414" s="336"/>
      <c r="C414" s="336"/>
      <c r="D414" s="336"/>
      <c r="E414" s="336"/>
      <c r="F414" s="336"/>
      <c r="G414" s="336"/>
      <c r="H414" s="336"/>
      <c r="I414" s="336"/>
      <c r="J414" s="349"/>
    </row>
    <row r="415" spans="1:10" ht="193.5" customHeight="1">
      <c r="A415" s="15" t="s">
        <v>300</v>
      </c>
      <c r="B415" s="15"/>
      <c r="C415" s="15"/>
      <c r="D415" s="16"/>
      <c r="E415" s="17"/>
      <c r="F415" s="20">
        <v>90582</v>
      </c>
      <c r="G415" s="20">
        <v>75730.55</v>
      </c>
      <c r="H415" s="17">
        <f>G415/F415</f>
        <v>0.8360441368042216</v>
      </c>
      <c r="I415" s="17"/>
      <c r="J415" s="147" t="s">
        <v>297</v>
      </c>
    </row>
    <row r="416" spans="1:10" ht="38.25">
      <c r="A416" s="15" t="s">
        <v>301</v>
      </c>
      <c r="B416" s="15"/>
      <c r="C416" s="15"/>
      <c r="D416" s="16"/>
      <c r="E416" s="17"/>
      <c r="F416" s="20">
        <v>27500</v>
      </c>
      <c r="G416" s="20">
        <v>27500</v>
      </c>
      <c r="H416" s="17">
        <f>G416/F416</f>
        <v>1</v>
      </c>
      <c r="I416" s="17"/>
      <c r="J416" s="133"/>
    </row>
    <row r="417" spans="1:10" ht="38.25">
      <c r="A417" s="15" t="s">
        <v>302</v>
      </c>
      <c r="B417" s="15"/>
      <c r="C417" s="15"/>
      <c r="D417" s="16"/>
      <c r="E417" s="17"/>
      <c r="F417" s="20">
        <v>244841.54</v>
      </c>
      <c r="G417" s="20">
        <v>244841.54</v>
      </c>
      <c r="H417" s="17">
        <f>G417/F417</f>
        <v>1</v>
      </c>
      <c r="I417" s="17"/>
      <c r="J417" s="147"/>
    </row>
    <row r="418" spans="1:10" ht="110.25" customHeight="1">
      <c r="A418" s="15" t="s">
        <v>303</v>
      </c>
      <c r="B418" s="15"/>
      <c r="C418" s="15"/>
      <c r="D418" s="16"/>
      <c r="E418" s="17"/>
      <c r="F418" s="20">
        <v>103100</v>
      </c>
      <c r="G418" s="20">
        <v>103100</v>
      </c>
      <c r="H418" s="17">
        <f>G418/F418</f>
        <v>1</v>
      </c>
      <c r="I418" s="17"/>
      <c r="J418" s="15"/>
    </row>
    <row r="419" spans="1:10" ht="12.75">
      <c r="A419" s="115" t="s">
        <v>314</v>
      </c>
      <c r="B419" s="115"/>
      <c r="C419" s="115"/>
      <c r="D419" s="141"/>
      <c r="E419" s="68"/>
      <c r="F419" s="132">
        <f>SUM(F415:F418)</f>
        <v>466023.54000000004</v>
      </c>
      <c r="G419" s="132">
        <f>SUM(G415:G418)</f>
        <v>451172.09</v>
      </c>
      <c r="H419" s="68">
        <f>G419/F419</f>
        <v>0.9681315454579826</v>
      </c>
      <c r="I419" s="68"/>
      <c r="J419" s="15"/>
    </row>
    <row r="420" spans="1:10" ht="12.75" customHeight="1">
      <c r="A420" s="348" t="s">
        <v>227</v>
      </c>
      <c r="B420" s="336"/>
      <c r="C420" s="336"/>
      <c r="D420" s="336"/>
      <c r="E420" s="336"/>
      <c r="F420" s="336"/>
      <c r="G420" s="336"/>
      <c r="H420" s="336"/>
      <c r="I420" s="336"/>
      <c r="J420" s="349"/>
    </row>
    <row r="421" spans="1:10" ht="339.75" customHeight="1">
      <c r="A421" s="15" t="s">
        <v>307</v>
      </c>
      <c r="B421" s="15"/>
      <c r="C421" s="15"/>
      <c r="D421" s="16"/>
      <c r="E421" s="17"/>
      <c r="F421" s="20">
        <v>3339288.93</v>
      </c>
      <c r="G421" s="20">
        <v>3063735.84</v>
      </c>
      <c r="H421" s="17">
        <f>G421/F421</f>
        <v>0.9174815070584502</v>
      </c>
      <c r="I421" s="17"/>
      <c r="J421" s="224" t="s">
        <v>306</v>
      </c>
    </row>
    <row r="422" spans="1:10" ht="12.75">
      <c r="A422" s="115" t="s">
        <v>329</v>
      </c>
      <c r="B422" s="142"/>
      <c r="C422" s="132"/>
      <c r="D422" s="132"/>
      <c r="E422" s="68"/>
      <c r="F422" s="132">
        <f>SUM(F421:F421)</f>
        <v>3339288.93</v>
      </c>
      <c r="G422" s="132">
        <f>SUM(G421:G421)</f>
        <v>3063735.84</v>
      </c>
      <c r="H422" s="68">
        <f>G422/F422</f>
        <v>0.9174815070584502</v>
      </c>
      <c r="I422" s="68"/>
      <c r="J422" s="15"/>
    </row>
    <row r="423" spans="1:10" ht="25.5">
      <c r="A423" s="241" t="s">
        <v>319</v>
      </c>
      <c r="B423" s="223">
        <v>11446870</v>
      </c>
      <c r="C423" s="222">
        <v>12767917.93</v>
      </c>
      <c r="D423" s="222">
        <f aca="true" t="shared" si="33" ref="D423:D434">C423-B423</f>
        <v>1321047.9299999997</v>
      </c>
      <c r="E423" s="20">
        <f aca="true" t="shared" si="34" ref="E423:E431">C423/B423</f>
        <v>1.1154069129814526</v>
      </c>
      <c r="F423" s="20"/>
      <c r="G423" s="20"/>
      <c r="H423" s="17"/>
      <c r="I423" s="17"/>
      <c r="J423" s="15"/>
    </row>
    <row r="424" spans="1:10" ht="51">
      <c r="A424" s="242" t="s">
        <v>320</v>
      </c>
      <c r="B424" s="223">
        <v>30089073</v>
      </c>
      <c r="C424" s="222">
        <v>42946717.81</v>
      </c>
      <c r="D424" s="222">
        <f t="shared" si="33"/>
        <v>12857644.810000002</v>
      </c>
      <c r="E424" s="20">
        <f t="shared" si="34"/>
        <v>1.4273194062841352</v>
      </c>
      <c r="F424" s="20"/>
      <c r="G424" s="20"/>
      <c r="H424" s="17"/>
      <c r="I424" s="17"/>
      <c r="J424" s="15"/>
    </row>
    <row r="425" spans="1:10" ht="51">
      <c r="A425" s="241" t="s">
        <v>296</v>
      </c>
      <c r="B425" s="134">
        <v>177</v>
      </c>
      <c r="C425" s="134">
        <v>266</v>
      </c>
      <c r="D425" s="20">
        <f t="shared" si="33"/>
        <v>89</v>
      </c>
      <c r="E425" s="20">
        <f t="shared" si="34"/>
        <v>1.502824858757062</v>
      </c>
      <c r="F425" s="20"/>
      <c r="G425" s="20"/>
      <c r="H425" s="17"/>
      <c r="I425" s="17"/>
      <c r="J425" s="15"/>
    </row>
    <row r="426" spans="1:10" ht="38.25">
      <c r="A426" s="241" t="s">
        <v>295</v>
      </c>
      <c r="B426" s="134">
        <v>1715</v>
      </c>
      <c r="C426" s="134">
        <v>1668</v>
      </c>
      <c r="D426" s="20">
        <f t="shared" si="33"/>
        <v>-47</v>
      </c>
      <c r="E426" s="20">
        <f t="shared" si="34"/>
        <v>0.972594752186589</v>
      </c>
      <c r="F426" s="20"/>
      <c r="G426" s="20"/>
      <c r="H426" s="17"/>
      <c r="I426" s="17"/>
      <c r="J426" s="15"/>
    </row>
    <row r="427" spans="1:10" ht="25.5">
      <c r="A427" s="241" t="s">
        <v>321</v>
      </c>
      <c r="B427" s="134">
        <v>19650</v>
      </c>
      <c r="C427" s="134">
        <v>20443</v>
      </c>
      <c r="D427" s="20">
        <f t="shared" si="33"/>
        <v>793</v>
      </c>
      <c r="E427" s="20">
        <f t="shared" si="34"/>
        <v>1.040356234096692</v>
      </c>
      <c r="F427" s="20"/>
      <c r="G427" s="20"/>
      <c r="H427" s="17"/>
      <c r="I427" s="17"/>
      <c r="J427" s="15"/>
    </row>
    <row r="428" spans="1:10" ht="38.25">
      <c r="A428" s="241" t="s">
        <v>322</v>
      </c>
      <c r="B428" s="134">
        <v>8390</v>
      </c>
      <c r="C428" s="134">
        <v>8407.04</v>
      </c>
      <c r="D428" s="20">
        <f t="shared" si="33"/>
        <v>17.040000000000873</v>
      </c>
      <c r="E428" s="20">
        <f t="shared" si="34"/>
        <v>1.002030989272944</v>
      </c>
      <c r="F428" s="20"/>
      <c r="G428" s="20"/>
      <c r="H428" s="17"/>
      <c r="I428" s="17"/>
      <c r="J428" s="15"/>
    </row>
    <row r="429" spans="1:10" ht="50.25" customHeight="1">
      <c r="A429" s="1" t="s">
        <v>243</v>
      </c>
      <c r="B429" s="18">
        <v>4</v>
      </c>
      <c r="C429" s="18">
        <v>11</v>
      </c>
      <c r="D429" s="20">
        <f t="shared" si="33"/>
        <v>7</v>
      </c>
      <c r="E429" s="20">
        <f t="shared" si="34"/>
        <v>2.75</v>
      </c>
      <c r="F429" s="17"/>
      <c r="G429" s="17"/>
      <c r="H429" s="17"/>
      <c r="I429" s="17"/>
      <c r="J429" s="15"/>
    </row>
    <row r="430" spans="1:10" ht="50.25" customHeight="1">
      <c r="A430" s="1" t="s">
        <v>304</v>
      </c>
      <c r="B430" s="18">
        <v>17</v>
      </c>
      <c r="C430" s="18">
        <v>13</v>
      </c>
      <c r="D430" s="20">
        <f t="shared" si="33"/>
        <v>-4</v>
      </c>
      <c r="E430" s="20">
        <f t="shared" si="34"/>
        <v>0.7647058823529411</v>
      </c>
      <c r="F430" s="17"/>
      <c r="G430" s="17"/>
      <c r="H430" s="17"/>
      <c r="I430" s="17"/>
      <c r="J430" s="15"/>
    </row>
    <row r="431" spans="1:10" ht="12.75">
      <c r="A431" s="1" t="s">
        <v>305</v>
      </c>
      <c r="B431" s="18">
        <v>5</v>
      </c>
      <c r="C431" s="18">
        <v>4</v>
      </c>
      <c r="D431" s="20">
        <f t="shared" si="33"/>
        <v>-1</v>
      </c>
      <c r="E431" s="20">
        <f t="shared" si="34"/>
        <v>0.8</v>
      </c>
      <c r="F431" s="17"/>
      <c r="G431" s="17"/>
      <c r="H431" s="17"/>
      <c r="I431" s="17"/>
      <c r="J431" s="15"/>
    </row>
    <row r="432" spans="1:10" ht="38.25">
      <c r="A432" s="15" t="s">
        <v>382</v>
      </c>
      <c r="B432" s="18">
        <v>20</v>
      </c>
      <c r="C432" s="134">
        <v>21</v>
      </c>
      <c r="D432" s="18">
        <f t="shared" si="33"/>
        <v>1</v>
      </c>
      <c r="E432" s="20">
        <f>B432/C432</f>
        <v>0.9523809523809523</v>
      </c>
      <c r="F432" s="20"/>
      <c r="G432" s="20"/>
      <c r="H432" s="17"/>
      <c r="I432" s="17"/>
      <c r="J432" s="15"/>
    </row>
    <row r="433" spans="1:10" ht="25.5">
      <c r="A433" s="15" t="s">
        <v>244</v>
      </c>
      <c r="B433" s="18"/>
      <c r="C433" s="20"/>
      <c r="D433" s="18"/>
      <c r="E433" s="17"/>
      <c r="F433" s="144">
        <f>F434/F722</f>
        <v>0.0018143812925251429</v>
      </c>
      <c r="G433" s="144">
        <f>G434/G722</f>
        <v>0.0016915654037791424</v>
      </c>
      <c r="H433" s="17"/>
      <c r="I433" s="17"/>
      <c r="J433" s="15"/>
    </row>
    <row r="434" spans="1:11" ht="12.75">
      <c r="A434" s="115" t="s">
        <v>93</v>
      </c>
      <c r="B434" s="142">
        <f>SUM(B403:B432)</f>
        <v>41569421</v>
      </c>
      <c r="C434" s="142">
        <f>SUM(C403:C432)</f>
        <v>55748968.78</v>
      </c>
      <c r="D434" s="142">
        <f t="shared" si="33"/>
        <v>14179547.780000001</v>
      </c>
      <c r="E434" s="68">
        <f>C434/B434</f>
        <v>1.341105250900656</v>
      </c>
      <c r="F434" s="132">
        <f>F413+F419+F422</f>
        <v>4042284.5500000003</v>
      </c>
      <c r="G434" s="132">
        <f>G413+G419+G422</f>
        <v>3718528.8099999996</v>
      </c>
      <c r="H434" s="68">
        <f>G434/F434</f>
        <v>0.9199077313842241</v>
      </c>
      <c r="I434" s="68">
        <f>E434/H434</f>
        <v>1.457869311395653</v>
      </c>
      <c r="J434" s="115"/>
      <c r="K434" s="234"/>
    </row>
    <row r="435" spans="1:10" ht="12.75" customHeight="1">
      <c r="A435" s="308" t="s">
        <v>94</v>
      </c>
      <c r="B435" s="358"/>
      <c r="C435" s="358"/>
      <c r="D435" s="358"/>
      <c r="E435" s="358"/>
      <c r="F435" s="358"/>
      <c r="G435" s="358"/>
      <c r="H435" s="358"/>
      <c r="I435" s="358"/>
      <c r="J435" s="359"/>
    </row>
    <row r="436" spans="1:10" ht="12.75" customHeight="1">
      <c r="A436" s="348" t="s">
        <v>245</v>
      </c>
      <c r="B436" s="336"/>
      <c r="C436" s="336"/>
      <c r="D436" s="336"/>
      <c r="E436" s="336"/>
      <c r="F436" s="336"/>
      <c r="G436" s="336"/>
      <c r="H436" s="336"/>
      <c r="I436" s="349"/>
      <c r="J436" s="115"/>
    </row>
    <row r="437" spans="1:10" ht="63.75">
      <c r="A437" s="50" t="s">
        <v>246</v>
      </c>
      <c r="B437" s="12"/>
      <c r="C437" s="12"/>
      <c r="D437" s="12"/>
      <c r="E437" s="69"/>
      <c r="F437" s="12">
        <v>26260830.74</v>
      </c>
      <c r="G437" s="12">
        <v>24441445.88</v>
      </c>
      <c r="H437" s="69">
        <f>G437/F437</f>
        <v>0.9307186860151858</v>
      </c>
      <c r="I437" s="69"/>
      <c r="J437" s="147" t="s">
        <v>43</v>
      </c>
    </row>
    <row r="438" spans="1:10" ht="25.5">
      <c r="A438" s="50" t="s">
        <v>108</v>
      </c>
      <c r="B438" s="12">
        <v>17</v>
      </c>
      <c r="C438" s="12">
        <v>17</v>
      </c>
      <c r="D438" s="12">
        <f>C438-B438</f>
        <v>0</v>
      </c>
      <c r="E438" s="69">
        <f>C438/B438</f>
        <v>1</v>
      </c>
      <c r="F438" s="12"/>
      <c r="G438" s="12"/>
      <c r="H438" s="69"/>
      <c r="I438" s="69"/>
      <c r="J438" s="1"/>
    </row>
    <row r="439" spans="1:10" ht="31.5" customHeight="1">
      <c r="A439" s="50" t="s">
        <v>478</v>
      </c>
      <c r="B439" s="12"/>
      <c r="C439" s="12"/>
      <c r="D439" s="12"/>
      <c r="E439" s="69"/>
      <c r="F439" s="12">
        <v>32284333.82</v>
      </c>
      <c r="G439" s="12">
        <v>30612822.75</v>
      </c>
      <c r="H439" s="69">
        <f>G439/F439</f>
        <v>0.9482253194592943</v>
      </c>
      <c r="I439" s="69"/>
      <c r="J439" s="133" t="s">
        <v>44</v>
      </c>
    </row>
    <row r="440" spans="1:10" ht="25.5">
      <c r="A440" s="50" t="s">
        <v>582</v>
      </c>
      <c r="B440" s="12">
        <v>116.9</v>
      </c>
      <c r="C440" s="12">
        <v>116.9</v>
      </c>
      <c r="D440" s="12">
        <f>C440-B440</f>
        <v>0</v>
      </c>
      <c r="E440" s="69">
        <f>C440/B440</f>
        <v>1</v>
      </c>
      <c r="F440" s="12"/>
      <c r="G440" s="12"/>
      <c r="H440" s="140"/>
      <c r="I440" s="69"/>
      <c r="J440" s="15"/>
    </row>
    <row r="441" spans="1:10" ht="12.75">
      <c r="A441" s="50" t="s">
        <v>583</v>
      </c>
      <c r="B441" s="12">
        <v>18534</v>
      </c>
      <c r="C441" s="12">
        <v>19621</v>
      </c>
      <c r="D441" s="12">
        <f>C441-B441</f>
        <v>1087</v>
      </c>
      <c r="E441" s="69">
        <f>C441/B441</f>
        <v>1.0586489694615302</v>
      </c>
      <c r="F441" s="12"/>
      <c r="G441" s="12"/>
      <c r="H441" s="140"/>
      <c r="I441" s="69"/>
      <c r="J441" s="15"/>
    </row>
    <row r="442" spans="1:10" ht="38.25">
      <c r="A442" s="50" t="s">
        <v>45</v>
      </c>
      <c r="B442" s="12">
        <v>1.2</v>
      </c>
      <c r="C442" s="12">
        <v>1.2</v>
      </c>
      <c r="D442" s="12">
        <f>C442-B442</f>
        <v>0</v>
      </c>
      <c r="E442" s="69">
        <f>C442/B442</f>
        <v>1</v>
      </c>
      <c r="F442" s="12"/>
      <c r="G442" s="12"/>
      <c r="H442" s="140"/>
      <c r="I442" s="69"/>
      <c r="J442" s="15"/>
    </row>
    <row r="443" spans="1:10" ht="25.5">
      <c r="A443" s="50" t="s">
        <v>584</v>
      </c>
      <c r="B443" s="12">
        <v>21</v>
      </c>
      <c r="C443" s="12">
        <v>21</v>
      </c>
      <c r="D443" s="12">
        <f>C443-B443</f>
        <v>0</v>
      </c>
      <c r="E443" s="69">
        <f>C443/B443</f>
        <v>1</v>
      </c>
      <c r="F443" s="12"/>
      <c r="G443" s="12"/>
      <c r="H443" s="140"/>
      <c r="I443" s="69"/>
      <c r="J443" s="15"/>
    </row>
    <row r="444" spans="1:10" ht="12.75">
      <c r="A444" s="50" t="s">
        <v>585</v>
      </c>
      <c r="B444" s="12">
        <v>5120</v>
      </c>
      <c r="C444" s="12">
        <v>5120</v>
      </c>
      <c r="D444" s="12">
        <f>C444-B444</f>
        <v>0</v>
      </c>
      <c r="E444" s="69">
        <f>C444/B444</f>
        <v>1</v>
      </c>
      <c r="F444" s="12"/>
      <c r="G444" s="12"/>
      <c r="H444" s="140"/>
      <c r="I444" s="69"/>
      <c r="J444" s="15"/>
    </row>
    <row r="445" spans="1:10" ht="38.25">
      <c r="A445" s="50" t="s">
        <v>247</v>
      </c>
      <c r="B445" s="12"/>
      <c r="C445" s="12"/>
      <c r="D445" s="12"/>
      <c r="E445" s="69"/>
      <c r="F445" s="12">
        <v>409461.91</v>
      </c>
      <c r="G445" s="12">
        <v>369497.43</v>
      </c>
      <c r="H445" s="69">
        <f>G445/F445</f>
        <v>0.9023975636708187</v>
      </c>
      <c r="I445" s="69"/>
      <c r="J445" s="133" t="s">
        <v>46</v>
      </c>
    </row>
    <row r="446" spans="1:10" ht="25.5">
      <c r="A446" s="50" t="s">
        <v>587</v>
      </c>
      <c r="B446" s="12">
        <v>299</v>
      </c>
      <c r="C446" s="12">
        <v>299</v>
      </c>
      <c r="D446" s="12">
        <f>C446-B446</f>
        <v>0</v>
      </c>
      <c r="E446" s="69">
        <f>C446/B446</f>
        <v>1</v>
      </c>
      <c r="F446" s="12"/>
      <c r="G446" s="12"/>
      <c r="H446" s="69"/>
      <c r="I446" s="69"/>
      <c r="J446" s="15"/>
    </row>
    <row r="447" spans="1:10" ht="12.75">
      <c r="A447" s="50" t="s">
        <v>588</v>
      </c>
      <c r="B447" s="12">
        <v>211.3</v>
      </c>
      <c r="C447" s="12">
        <v>211.3</v>
      </c>
      <c r="D447" s="12">
        <f>C447-B447</f>
        <v>0</v>
      </c>
      <c r="E447" s="69">
        <f>C447/B447</f>
        <v>1</v>
      </c>
      <c r="F447" s="12"/>
      <c r="G447" s="12"/>
      <c r="H447" s="69"/>
      <c r="I447" s="69"/>
      <c r="J447" s="15"/>
    </row>
    <row r="448" spans="1:10" ht="22.5">
      <c r="A448" s="50" t="s">
        <v>248</v>
      </c>
      <c r="B448" s="12"/>
      <c r="C448" s="12"/>
      <c r="D448" s="12"/>
      <c r="E448" s="69"/>
      <c r="F448" s="12">
        <v>15927689.1</v>
      </c>
      <c r="G448" s="12">
        <v>15448332.06</v>
      </c>
      <c r="H448" s="69">
        <f>G448/F448</f>
        <v>0.9699041689607063</v>
      </c>
      <c r="I448" s="69"/>
      <c r="J448" s="133" t="s">
        <v>47</v>
      </c>
    </row>
    <row r="449" spans="1:10" ht="25.5">
      <c r="A449" s="50" t="s">
        <v>586</v>
      </c>
      <c r="B449" s="12">
        <v>113.4</v>
      </c>
      <c r="C449" s="12">
        <v>113.4</v>
      </c>
      <c r="D449" s="12">
        <f>C449-B449</f>
        <v>0</v>
      </c>
      <c r="E449" s="69">
        <f>C449/B449</f>
        <v>1</v>
      </c>
      <c r="F449" s="12"/>
      <c r="G449" s="12"/>
      <c r="H449" s="69"/>
      <c r="I449" s="69"/>
      <c r="J449" s="241"/>
    </row>
    <row r="450" spans="1:10" ht="12.75">
      <c r="A450" s="176" t="s">
        <v>589</v>
      </c>
      <c r="B450" s="12">
        <v>1782</v>
      </c>
      <c r="C450" s="12">
        <v>1782</v>
      </c>
      <c r="D450" s="12">
        <f>C450-B450</f>
        <v>0</v>
      </c>
      <c r="E450" s="69">
        <f>C450/B450</f>
        <v>1</v>
      </c>
      <c r="F450" s="12"/>
      <c r="G450" s="12"/>
      <c r="H450" s="69"/>
      <c r="I450" s="69"/>
      <c r="J450" s="241"/>
    </row>
    <row r="451" spans="1:10" ht="22.5">
      <c r="A451" s="50" t="s">
        <v>249</v>
      </c>
      <c r="B451" s="12"/>
      <c r="C451" s="12"/>
      <c r="D451" s="12"/>
      <c r="E451" s="69"/>
      <c r="F451" s="136">
        <v>5324277</v>
      </c>
      <c r="G451" s="12">
        <v>5039603.68</v>
      </c>
      <c r="H451" s="69">
        <f>G451/F451</f>
        <v>0.9465329621280034</v>
      </c>
      <c r="I451" s="69"/>
      <c r="J451" s="271" t="s">
        <v>48</v>
      </c>
    </row>
    <row r="452" spans="1:10" ht="12.75">
      <c r="A452" s="50" t="s">
        <v>590</v>
      </c>
      <c r="B452" s="12">
        <v>240005</v>
      </c>
      <c r="C452" s="12">
        <v>240005</v>
      </c>
      <c r="D452" s="12">
        <f>C452-B452</f>
        <v>0</v>
      </c>
      <c r="E452" s="69">
        <f>C452/B452</f>
        <v>1</v>
      </c>
      <c r="F452" s="136"/>
      <c r="G452" s="12"/>
      <c r="H452" s="69"/>
      <c r="I452" s="69"/>
      <c r="J452" s="241"/>
    </row>
    <row r="453" spans="1:10" s="273" customFormat="1" ht="15" customHeight="1">
      <c r="A453" s="47" t="s">
        <v>591</v>
      </c>
      <c r="B453" s="44">
        <v>27834.5</v>
      </c>
      <c r="C453" s="44">
        <v>27834.5</v>
      </c>
      <c r="D453" s="44">
        <f>C453-B453</f>
        <v>0</v>
      </c>
      <c r="E453" s="45">
        <f>C453/B453</f>
        <v>1</v>
      </c>
      <c r="F453" s="272"/>
      <c r="G453" s="44"/>
      <c r="H453" s="45"/>
      <c r="I453" s="45"/>
      <c r="J453" s="1"/>
    </row>
    <row r="454" spans="1:10" s="273" customFormat="1" ht="26.25" customHeight="1">
      <c r="A454" s="47" t="s">
        <v>592</v>
      </c>
      <c r="B454" s="12">
        <v>3408</v>
      </c>
      <c r="C454" s="12">
        <v>3408</v>
      </c>
      <c r="D454" s="12">
        <f>C454-B454</f>
        <v>0</v>
      </c>
      <c r="E454" s="69">
        <f>C454/B454</f>
        <v>1</v>
      </c>
      <c r="F454" s="272"/>
      <c r="G454" s="44"/>
      <c r="H454" s="45"/>
      <c r="I454" s="45"/>
      <c r="J454" s="1"/>
    </row>
    <row r="455" spans="1:10" s="273" customFormat="1" ht="26.25" customHeight="1">
      <c r="A455" s="47" t="s">
        <v>593</v>
      </c>
      <c r="B455" s="12">
        <v>67975</v>
      </c>
      <c r="C455" s="12">
        <v>67975</v>
      </c>
      <c r="D455" s="12">
        <f>C455-B455</f>
        <v>0</v>
      </c>
      <c r="E455" s="69">
        <f>C455/B455</f>
        <v>1</v>
      </c>
      <c r="F455" s="272"/>
      <c r="G455" s="44"/>
      <c r="H455" s="45"/>
      <c r="I455" s="45"/>
      <c r="J455" s="1"/>
    </row>
    <row r="456" spans="1:10" ht="25.5">
      <c r="A456" s="50" t="s">
        <v>250</v>
      </c>
      <c r="B456" s="12"/>
      <c r="C456" s="12"/>
      <c r="D456" s="12"/>
      <c r="E456" s="69"/>
      <c r="F456" s="136">
        <v>24280249.51</v>
      </c>
      <c r="G456" s="12">
        <v>22595363</v>
      </c>
      <c r="H456" s="69">
        <f>G456/F456</f>
        <v>0.9306067052850479</v>
      </c>
      <c r="I456" s="69"/>
      <c r="J456" s="133" t="s">
        <v>47</v>
      </c>
    </row>
    <row r="457" spans="1:10" ht="25.5">
      <c r="A457" s="50" t="s">
        <v>594</v>
      </c>
      <c r="B457" s="136">
        <v>1498.6</v>
      </c>
      <c r="C457" s="12">
        <v>1498.6</v>
      </c>
      <c r="D457" s="12">
        <f aca="true" t="shared" si="35" ref="D457:D465">C457-B457</f>
        <v>0</v>
      </c>
      <c r="E457" s="69">
        <f aca="true" t="shared" si="36" ref="E457:E465">C457/B457</f>
        <v>1</v>
      </c>
      <c r="F457" s="136"/>
      <c r="G457" s="136"/>
      <c r="H457" s="274"/>
      <c r="I457" s="69"/>
      <c r="J457" s="15"/>
    </row>
    <row r="458" spans="1:10" ht="25.5">
      <c r="A458" s="50" t="s">
        <v>595</v>
      </c>
      <c r="B458" s="136">
        <v>1</v>
      </c>
      <c r="C458" s="12">
        <v>1</v>
      </c>
      <c r="D458" s="12">
        <f t="shared" si="35"/>
        <v>0</v>
      </c>
      <c r="E458" s="69">
        <f t="shared" si="36"/>
        <v>1</v>
      </c>
      <c r="F458" s="136"/>
      <c r="G458" s="136"/>
      <c r="H458" s="274"/>
      <c r="I458" s="69"/>
      <c r="J458" s="15"/>
    </row>
    <row r="459" spans="1:10" ht="25.5">
      <c r="A459" s="50" t="s">
        <v>596</v>
      </c>
      <c r="B459" s="136">
        <v>7</v>
      </c>
      <c r="C459" s="12">
        <v>7</v>
      </c>
      <c r="D459" s="12">
        <f t="shared" si="35"/>
        <v>0</v>
      </c>
      <c r="E459" s="69">
        <f t="shared" si="36"/>
        <v>1</v>
      </c>
      <c r="F459" s="136"/>
      <c r="G459" s="136"/>
      <c r="H459" s="274"/>
      <c r="I459" s="69"/>
      <c r="J459" s="15"/>
    </row>
    <row r="460" spans="1:10" ht="25.5">
      <c r="A460" s="50" t="s">
        <v>597</v>
      </c>
      <c r="B460" s="136">
        <v>24.4</v>
      </c>
      <c r="C460" s="12">
        <v>25.93</v>
      </c>
      <c r="D460" s="12">
        <f t="shared" si="35"/>
        <v>1.5300000000000011</v>
      </c>
      <c r="E460" s="69">
        <f t="shared" si="36"/>
        <v>1.062704918032787</v>
      </c>
      <c r="F460" s="136"/>
      <c r="G460" s="136"/>
      <c r="H460" s="274"/>
      <c r="I460" s="69"/>
      <c r="J460" s="15"/>
    </row>
    <row r="461" spans="1:10" ht="63.75">
      <c r="A461" s="50" t="s">
        <v>598</v>
      </c>
      <c r="B461" s="136">
        <v>2683</v>
      </c>
      <c r="C461" s="12">
        <v>2683</v>
      </c>
      <c r="D461" s="12">
        <f t="shared" si="35"/>
        <v>0</v>
      </c>
      <c r="E461" s="69">
        <f t="shared" si="36"/>
        <v>1</v>
      </c>
      <c r="F461" s="136"/>
      <c r="G461" s="136"/>
      <c r="H461" s="274"/>
      <c r="I461" s="69"/>
      <c r="J461" s="15"/>
    </row>
    <row r="462" spans="1:10" ht="25.5">
      <c r="A462" s="50" t="s">
        <v>599</v>
      </c>
      <c r="B462" s="136">
        <v>2</v>
      </c>
      <c r="C462" s="12">
        <v>2</v>
      </c>
      <c r="D462" s="12">
        <f t="shared" si="35"/>
        <v>0</v>
      </c>
      <c r="E462" s="69">
        <f t="shared" si="36"/>
        <v>1</v>
      </c>
      <c r="F462" s="136"/>
      <c r="G462" s="136"/>
      <c r="H462" s="274"/>
      <c r="I462" s="69"/>
      <c r="J462" s="15"/>
    </row>
    <row r="463" spans="1:10" ht="25.5">
      <c r="A463" s="50" t="s">
        <v>606</v>
      </c>
      <c r="B463" s="136">
        <v>1</v>
      </c>
      <c r="C463" s="12">
        <v>1</v>
      </c>
      <c r="D463" s="12">
        <f t="shared" si="35"/>
        <v>0</v>
      </c>
      <c r="E463" s="69">
        <f t="shared" si="36"/>
        <v>1</v>
      </c>
      <c r="F463" s="136"/>
      <c r="G463" s="136"/>
      <c r="H463" s="274"/>
      <c r="I463" s="69"/>
      <c r="J463" s="15"/>
    </row>
    <row r="464" spans="1:10" ht="25.5">
      <c r="A464" s="50" t="s">
        <v>607</v>
      </c>
      <c r="B464" s="136">
        <v>155</v>
      </c>
      <c r="C464" s="12">
        <v>155</v>
      </c>
      <c r="D464" s="12">
        <f t="shared" si="35"/>
        <v>0</v>
      </c>
      <c r="E464" s="69">
        <f t="shared" si="36"/>
        <v>1</v>
      </c>
      <c r="F464" s="136"/>
      <c r="G464" s="136"/>
      <c r="H464" s="274"/>
      <c r="I464" s="69"/>
      <c r="J464" s="15"/>
    </row>
    <row r="465" spans="1:10" ht="12.75">
      <c r="A465" s="50" t="s">
        <v>608</v>
      </c>
      <c r="B465" s="136">
        <v>9</v>
      </c>
      <c r="C465" s="12">
        <v>9</v>
      </c>
      <c r="D465" s="12">
        <f t="shared" si="35"/>
        <v>0</v>
      </c>
      <c r="E465" s="69">
        <f t="shared" si="36"/>
        <v>1</v>
      </c>
      <c r="F465" s="136"/>
      <c r="G465" s="136"/>
      <c r="H465" s="274"/>
      <c r="I465" s="69"/>
      <c r="J465" s="15"/>
    </row>
    <row r="466" spans="1:10" ht="12.75">
      <c r="A466" s="50" t="s">
        <v>609</v>
      </c>
      <c r="B466" s="135"/>
      <c r="C466" s="20"/>
      <c r="D466" s="12"/>
      <c r="E466" s="69"/>
      <c r="F466" s="136">
        <v>63432</v>
      </c>
      <c r="G466" s="136">
        <v>63432</v>
      </c>
      <c r="H466" s="229">
        <f>G466/F466</f>
        <v>1</v>
      </c>
      <c r="I466" s="69"/>
      <c r="J466" s="271"/>
    </row>
    <row r="467" spans="1:10" ht="25.5">
      <c r="A467" s="50" t="s">
        <v>610</v>
      </c>
      <c r="B467" s="135">
        <v>1</v>
      </c>
      <c r="C467" s="20">
        <v>1</v>
      </c>
      <c r="D467" s="12">
        <f>C467-B467</f>
        <v>0</v>
      </c>
      <c r="E467" s="69">
        <f>C467/B467</f>
        <v>1</v>
      </c>
      <c r="F467" s="136"/>
      <c r="G467" s="136"/>
      <c r="H467" s="229"/>
      <c r="I467" s="69"/>
      <c r="J467" s="241"/>
    </row>
    <row r="468" spans="1:10" ht="25.5">
      <c r="A468" s="50" t="s">
        <v>611</v>
      </c>
      <c r="B468" s="135">
        <v>2</v>
      </c>
      <c r="C468" s="20">
        <v>2</v>
      </c>
      <c r="D468" s="12">
        <f>C468-B468</f>
        <v>0</v>
      </c>
      <c r="E468" s="69">
        <f>C468/B468</f>
        <v>1</v>
      </c>
      <c r="F468" s="136"/>
      <c r="G468" s="136"/>
      <c r="H468" s="229"/>
      <c r="I468" s="69"/>
      <c r="J468" s="241"/>
    </row>
    <row r="469" spans="1:10" ht="12.75">
      <c r="A469" s="165" t="s">
        <v>251</v>
      </c>
      <c r="B469" s="12">
        <f>SUM(B437:B468)</f>
        <v>369822.3</v>
      </c>
      <c r="C469" s="12">
        <f>SUM(C437:C468)</f>
        <v>370910.82999999996</v>
      </c>
      <c r="D469" s="12">
        <f>C469-B469</f>
        <v>1088.5299999999697</v>
      </c>
      <c r="E469" s="69">
        <f>C469/B469</f>
        <v>1.002943386594048</v>
      </c>
      <c r="F469" s="12">
        <f>SUM(F437:F466)</f>
        <v>104550274.08</v>
      </c>
      <c r="G469" s="12">
        <f>SUM(G437:G466)</f>
        <v>98570496.79999998</v>
      </c>
      <c r="H469" s="69">
        <f>G469/F469</f>
        <v>0.9428047670594876</v>
      </c>
      <c r="I469" s="69"/>
      <c r="J469" s="121"/>
    </row>
    <row r="470" spans="1:10" ht="12.75" customHeight="1">
      <c r="A470" s="402" t="s">
        <v>642</v>
      </c>
      <c r="B470" s="403"/>
      <c r="C470" s="403"/>
      <c r="D470" s="403"/>
      <c r="E470" s="403"/>
      <c r="F470" s="403"/>
      <c r="G470" s="403"/>
      <c r="H470" s="403"/>
      <c r="I470" s="403"/>
      <c r="J470" s="404"/>
    </row>
    <row r="471" spans="1:10" ht="51">
      <c r="A471" s="275" t="s">
        <v>49</v>
      </c>
      <c r="B471" s="12"/>
      <c r="C471" s="12"/>
      <c r="D471" s="12"/>
      <c r="E471" s="69"/>
      <c r="F471" s="136">
        <v>552574.31</v>
      </c>
      <c r="G471" s="12">
        <v>552574.31</v>
      </c>
      <c r="H471" s="69">
        <f>G471/F471</f>
        <v>1</v>
      </c>
      <c r="I471" s="69"/>
      <c r="J471" s="121"/>
    </row>
    <row r="472" spans="1:10" ht="38.25">
      <c r="A472" s="275" t="s">
        <v>50</v>
      </c>
      <c r="B472" s="12">
        <v>1</v>
      </c>
      <c r="C472" s="12">
        <v>1</v>
      </c>
      <c r="D472" s="12">
        <f>C472-B472</f>
        <v>0</v>
      </c>
      <c r="E472" s="69">
        <f>C472/B472</f>
        <v>1</v>
      </c>
      <c r="F472" s="136"/>
      <c r="G472" s="12"/>
      <c r="H472" s="69"/>
      <c r="I472" s="69"/>
      <c r="J472" s="121"/>
    </row>
    <row r="473" spans="1:10" ht="12.75">
      <c r="A473" s="275" t="s">
        <v>643</v>
      </c>
      <c r="B473" s="12">
        <f>SUM(B472)</f>
        <v>1</v>
      </c>
      <c r="C473" s="12">
        <f>SUM(C472)</f>
        <v>1</v>
      </c>
      <c r="D473" s="12">
        <f>C473-B473</f>
        <v>0</v>
      </c>
      <c r="E473" s="12">
        <f>C473/B473</f>
        <v>1</v>
      </c>
      <c r="F473" s="12">
        <f>F471</f>
        <v>552574.31</v>
      </c>
      <c r="G473" s="12">
        <f>+G471</f>
        <v>552574.31</v>
      </c>
      <c r="H473" s="69">
        <f>G473/F473</f>
        <v>1</v>
      </c>
      <c r="I473" s="69"/>
      <c r="J473" s="121"/>
    </row>
    <row r="474" spans="1:10" ht="12.75" customHeight="1">
      <c r="A474" s="402" t="s">
        <v>644</v>
      </c>
      <c r="B474" s="403"/>
      <c r="C474" s="403"/>
      <c r="D474" s="403"/>
      <c r="E474" s="403"/>
      <c r="F474" s="403"/>
      <c r="G474" s="403"/>
      <c r="H474" s="403"/>
      <c r="I474" s="404"/>
      <c r="J474" s="121"/>
    </row>
    <row r="475" spans="1:10" ht="51">
      <c r="A475" s="15" t="s">
        <v>52</v>
      </c>
      <c r="B475" s="12"/>
      <c r="C475" s="12"/>
      <c r="D475" s="12"/>
      <c r="E475" s="69"/>
      <c r="F475" s="136">
        <v>8302804.91</v>
      </c>
      <c r="G475" s="136">
        <v>8132428.2</v>
      </c>
      <c r="H475" s="69">
        <f>G475/F475</f>
        <v>0.9794796202190905</v>
      </c>
      <c r="I475" s="69"/>
      <c r="J475" s="133" t="s">
        <v>51</v>
      </c>
    </row>
    <row r="476" spans="1:10" ht="12.75">
      <c r="A476" s="15" t="s">
        <v>612</v>
      </c>
      <c r="B476" s="12">
        <v>19.9</v>
      </c>
      <c r="C476" s="12">
        <v>19.9</v>
      </c>
      <c r="D476" s="12">
        <f aca="true" t="shared" si="37" ref="D476:D510">C476-B476</f>
        <v>0</v>
      </c>
      <c r="E476" s="69">
        <f aca="true" t="shared" si="38" ref="E476:E508">C476/B476</f>
        <v>1</v>
      </c>
      <c r="F476" s="136"/>
      <c r="G476" s="136"/>
      <c r="H476" s="180"/>
      <c r="I476" s="69"/>
      <c r="J476" s="154"/>
    </row>
    <row r="477" spans="1:10" ht="25.5">
      <c r="A477" s="15" t="s">
        <v>613</v>
      </c>
      <c r="B477" s="12">
        <v>24</v>
      </c>
      <c r="C477" s="12">
        <v>24</v>
      </c>
      <c r="D477" s="12">
        <f t="shared" si="37"/>
        <v>0</v>
      </c>
      <c r="E477" s="69">
        <f t="shared" si="38"/>
        <v>1</v>
      </c>
      <c r="F477" s="136"/>
      <c r="G477" s="136"/>
      <c r="H477" s="180"/>
      <c r="I477" s="69"/>
      <c r="J477" s="154"/>
    </row>
    <row r="478" spans="1:10" ht="12.75">
      <c r="A478" s="15" t="s">
        <v>614</v>
      </c>
      <c r="B478" s="12">
        <v>348</v>
      </c>
      <c r="C478" s="12">
        <v>348</v>
      </c>
      <c r="D478" s="12">
        <f t="shared" si="37"/>
        <v>0</v>
      </c>
      <c r="E478" s="69">
        <f t="shared" si="38"/>
        <v>1</v>
      </c>
      <c r="F478" s="136"/>
      <c r="G478" s="136"/>
      <c r="H478" s="180"/>
      <c r="I478" s="69"/>
      <c r="J478" s="154"/>
    </row>
    <row r="479" spans="1:10" ht="25.5">
      <c r="A479" s="15" t="s">
        <v>53</v>
      </c>
      <c r="B479" s="12">
        <v>107</v>
      </c>
      <c r="C479" s="12">
        <v>107</v>
      </c>
      <c r="D479" s="12">
        <f t="shared" si="37"/>
        <v>0</v>
      </c>
      <c r="E479" s="69">
        <f t="shared" si="38"/>
        <v>1</v>
      </c>
      <c r="F479" s="136"/>
      <c r="G479" s="136"/>
      <c r="H479" s="180"/>
      <c r="I479" s="69"/>
      <c r="J479" s="154"/>
    </row>
    <row r="480" spans="1:10" ht="25.5">
      <c r="A480" s="15" t="s">
        <v>54</v>
      </c>
      <c r="B480" s="12">
        <v>260</v>
      </c>
      <c r="C480" s="12">
        <v>260</v>
      </c>
      <c r="D480" s="12">
        <f t="shared" si="37"/>
        <v>0</v>
      </c>
      <c r="E480" s="69">
        <f t="shared" si="38"/>
        <v>1</v>
      </c>
      <c r="F480" s="136"/>
      <c r="G480" s="136"/>
      <c r="H480" s="180"/>
      <c r="I480" s="69"/>
      <c r="J480" s="154"/>
    </row>
    <row r="481" spans="1:10" ht="12.75">
      <c r="A481" s="15" t="s">
        <v>55</v>
      </c>
      <c r="B481" s="12">
        <v>80</v>
      </c>
      <c r="C481" s="12">
        <v>80</v>
      </c>
      <c r="D481" s="12">
        <f t="shared" si="37"/>
        <v>0</v>
      </c>
      <c r="E481" s="69">
        <f t="shared" si="38"/>
        <v>1</v>
      </c>
      <c r="F481" s="136"/>
      <c r="G481" s="136"/>
      <c r="H481" s="180"/>
      <c r="I481" s="69"/>
      <c r="J481" s="154"/>
    </row>
    <row r="482" spans="1:10" ht="25.5">
      <c r="A482" s="15" t="s">
        <v>56</v>
      </c>
      <c r="B482" s="12">
        <v>180</v>
      </c>
      <c r="C482" s="12">
        <v>180</v>
      </c>
      <c r="D482" s="12">
        <f t="shared" si="37"/>
        <v>0</v>
      </c>
      <c r="E482" s="69">
        <f t="shared" si="38"/>
        <v>1</v>
      </c>
      <c r="F482" s="136"/>
      <c r="G482" s="136"/>
      <c r="H482" s="180"/>
      <c r="I482" s="69"/>
      <c r="J482" s="154"/>
    </row>
    <row r="483" spans="1:10" ht="38.25">
      <c r="A483" s="241" t="s">
        <v>645</v>
      </c>
      <c r="B483" s="12"/>
      <c r="C483" s="12"/>
      <c r="D483" s="12"/>
      <c r="E483" s="69"/>
      <c r="F483" s="136">
        <v>17699750.28</v>
      </c>
      <c r="G483" s="136">
        <v>17376524.79</v>
      </c>
      <c r="H483" s="69">
        <f>G483/F483</f>
        <v>0.9817384152382514</v>
      </c>
      <c r="I483" s="69"/>
      <c r="J483" s="133" t="s">
        <v>51</v>
      </c>
    </row>
    <row r="484" spans="1:10" ht="25.5">
      <c r="A484" s="241" t="s">
        <v>615</v>
      </c>
      <c r="B484" s="12">
        <v>17529</v>
      </c>
      <c r="C484" s="12">
        <v>17529</v>
      </c>
      <c r="D484" s="12">
        <f t="shared" si="37"/>
        <v>0</v>
      </c>
      <c r="E484" s="69">
        <f t="shared" si="38"/>
        <v>1</v>
      </c>
      <c r="F484" s="136"/>
      <c r="G484" s="136"/>
      <c r="H484" s="180"/>
      <c r="I484" s="69"/>
      <c r="J484" s="154"/>
    </row>
    <row r="485" spans="1:10" ht="38.25">
      <c r="A485" s="241" t="s">
        <v>646</v>
      </c>
      <c r="B485" s="12"/>
      <c r="C485" s="12"/>
      <c r="D485" s="12"/>
      <c r="E485" s="69"/>
      <c r="F485" s="136">
        <v>31466188.34</v>
      </c>
      <c r="G485" s="136">
        <v>30489805.35</v>
      </c>
      <c r="H485" s="69">
        <f>G485/F485</f>
        <v>0.9689704078724142</v>
      </c>
      <c r="I485" s="69"/>
      <c r="J485" s="133" t="s">
        <v>51</v>
      </c>
    </row>
    <row r="486" spans="1:10" ht="25.5">
      <c r="A486" s="241" t="s">
        <v>616</v>
      </c>
      <c r="B486" s="12">
        <v>1000</v>
      </c>
      <c r="C486" s="12">
        <v>1000</v>
      </c>
      <c r="D486" s="12">
        <f t="shared" si="37"/>
        <v>0</v>
      </c>
      <c r="E486" s="69">
        <f t="shared" si="38"/>
        <v>1</v>
      </c>
      <c r="F486" s="136"/>
      <c r="G486" s="136"/>
      <c r="H486" s="140"/>
      <c r="I486" s="69"/>
      <c r="J486" s="154"/>
    </row>
    <row r="487" spans="1:10" ht="12.75">
      <c r="A487" s="241" t="s">
        <v>617</v>
      </c>
      <c r="B487" s="12">
        <v>240</v>
      </c>
      <c r="C487" s="12">
        <v>240</v>
      </c>
      <c r="D487" s="12">
        <f t="shared" si="37"/>
        <v>0</v>
      </c>
      <c r="E487" s="69">
        <f t="shared" si="38"/>
        <v>1</v>
      </c>
      <c r="F487" s="136"/>
      <c r="G487" s="136"/>
      <c r="H487" s="140"/>
      <c r="I487" s="69"/>
      <c r="J487" s="154"/>
    </row>
    <row r="488" spans="1:10" ht="25.5">
      <c r="A488" s="241" t="s">
        <v>618</v>
      </c>
      <c r="B488" s="12">
        <v>95</v>
      </c>
      <c r="C488" s="12">
        <v>95</v>
      </c>
      <c r="D488" s="12">
        <f t="shared" si="37"/>
        <v>0</v>
      </c>
      <c r="E488" s="69">
        <f t="shared" si="38"/>
        <v>1</v>
      </c>
      <c r="F488" s="136"/>
      <c r="G488" s="136"/>
      <c r="H488" s="140"/>
      <c r="I488" s="69"/>
      <c r="J488" s="154"/>
    </row>
    <row r="489" spans="1:10" ht="25.5">
      <c r="A489" s="241" t="s">
        <v>619</v>
      </c>
      <c r="B489" s="12">
        <v>191</v>
      </c>
      <c r="C489" s="12">
        <v>191</v>
      </c>
      <c r="D489" s="12">
        <f t="shared" si="37"/>
        <v>0</v>
      </c>
      <c r="E489" s="69">
        <f t="shared" si="38"/>
        <v>1</v>
      </c>
      <c r="F489" s="136"/>
      <c r="G489" s="136"/>
      <c r="H489" s="140"/>
      <c r="I489" s="69"/>
      <c r="J489" s="154"/>
    </row>
    <row r="490" spans="1:10" ht="102">
      <c r="A490" s="15" t="s">
        <v>138</v>
      </c>
      <c r="B490" s="12"/>
      <c r="C490" s="12"/>
      <c r="D490" s="12"/>
      <c r="E490" s="69"/>
      <c r="F490" s="136">
        <v>36900262.01</v>
      </c>
      <c r="G490" s="136">
        <v>36825978.65</v>
      </c>
      <c r="H490" s="69">
        <f>G490/F490</f>
        <v>0.997986915107002</v>
      </c>
      <c r="I490" s="69"/>
      <c r="J490" s="130" t="s">
        <v>57</v>
      </c>
    </row>
    <row r="491" spans="1:10" ht="25.5">
      <c r="A491" s="15" t="s">
        <v>58</v>
      </c>
      <c r="B491" s="12">
        <v>2</v>
      </c>
      <c r="C491" s="12">
        <v>2</v>
      </c>
      <c r="D491" s="12">
        <f t="shared" si="37"/>
        <v>0</v>
      </c>
      <c r="E491" s="69">
        <f aca="true" t="shared" si="39" ref="E491:E498">C491/B491</f>
        <v>1</v>
      </c>
      <c r="F491" s="136"/>
      <c r="G491" s="136"/>
      <c r="H491" s="140"/>
      <c r="I491" s="69"/>
      <c r="J491" s="154"/>
    </row>
    <row r="492" spans="1:10" ht="25.5">
      <c r="A492" s="15" t="s">
        <v>139</v>
      </c>
      <c r="B492" s="12">
        <v>1.6</v>
      </c>
      <c r="C492" s="12">
        <v>1.6</v>
      </c>
      <c r="D492" s="12">
        <f t="shared" si="37"/>
        <v>0</v>
      </c>
      <c r="E492" s="69">
        <f t="shared" si="39"/>
        <v>1</v>
      </c>
      <c r="F492" s="136"/>
      <c r="G492" s="136"/>
      <c r="H492" s="140"/>
      <c r="I492" s="69"/>
      <c r="J492" s="154"/>
    </row>
    <row r="493" spans="1:10" ht="25.5">
      <c r="A493" s="15" t="s">
        <v>140</v>
      </c>
      <c r="B493" s="12">
        <v>62</v>
      </c>
      <c r="C493" s="12">
        <v>62</v>
      </c>
      <c r="D493" s="12">
        <f t="shared" si="37"/>
        <v>0</v>
      </c>
      <c r="E493" s="69">
        <f t="shared" si="39"/>
        <v>1</v>
      </c>
      <c r="F493" s="136"/>
      <c r="G493" s="136"/>
      <c r="H493" s="140"/>
      <c r="I493" s="69"/>
      <c r="J493" s="154"/>
    </row>
    <row r="494" spans="1:10" ht="25.5">
      <c r="A494" s="15" t="s">
        <v>141</v>
      </c>
      <c r="B494" s="12">
        <v>1</v>
      </c>
      <c r="C494" s="12">
        <v>1</v>
      </c>
      <c r="D494" s="12">
        <f t="shared" si="37"/>
        <v>0</v>
      </c>
      <c r="E494" s="69">
        <f t="shared" si="39"/>
        <v>1</v>
      </c>
      <c r="F494" s="136"/>
      <c r="G494" s="136"/>
      <c r="H494" s="140"/>
      <c r="I494" s="69"/>
      <c r="J494" s="154"/>
    </row>
    <row r="495" spans="1:10" ht="25.5">
      <c r="A495" s="15" t="s">
        <v>142</v>
      </c>
      <c r="B495" s="12">
        <v>2166</v>
      </c>
      <c r="C495" s="12">
        <v>2166</v>
      </c>
      <c r="D495" s="12">
        <f t="shared" si="37"/>
        <v>0</v>
      </c>
      <c r="E495" s="69">
        <f t="shared" si="39"/>
        <v>1</v>
      </c>
      <c r="F495" s="136"/>
      <c r="G495" s="136"/>
      <c r="H495" s="140"/>
      <c r="I495" s="69"/>
      <c r="J495" s="154"/>
    </row>
    <row r="496" spans="1:10" ht="25.5">
      <c r="A496" s="15" t="s">
        <v>143</v>
      </c>
      <c r="B496" s="12">
        <v>8769</v>
      </c>
      <c r="C496" s="12">
        <v>8769</v>
      </c>
      <c r="D496" s="12">
        <f t="shared" si="37"/>
        <v>0</v>
      </c>
      <c r="E496" s="69">
        <f t="shared" si="39"/>
        <v>1</v>
      </c>
      <c r="F496" s="136"/>
      <c r="G496" s="136"/>
      <c r="H496" s="140"/>
      <c r="I496" s="69"/>
      <c r="J496" s="154"/>
    </row>
    <row r="497" spans="1:10" ht="25.5">
      <c r="A497" s="15" t="s">
        <v>144</v>
      </c>
      <c r="B497" s="12">
        <v>2580</v>
      </c>
      <c r="C497" s="12">
        <v>2580</v>
      </c>
      <c r="D497" s="12">
        <f t="shared" si="37"/>
        <v>0</v>
      </c>
      <c r="E497" s="69">
        <f t="shared" si="39"/>
        <v>1</v>
      </c>
      <c r="F497" s="136"/>
      <c r="G497" s="136"/>
      <c r="H497" s="140"/>
      <c r="I497" s="69"/>
      <c r="J497" s="154"/>
    </row>
    <row r="498" spans="1:10" ht="25.5">
      <c r="A498" s="15" t="s">
        <v>599</v>
      </c>
      <c r="B498" s="12">
        <v>1</v>
      </c>
      <c r="C498" s="12">
        <v>1</v>
      </c>
      <c r="D498" s="12">
        <f t="shared" si="37"/>
        <v>0</v>
      </c>
      <c r="E498" s="69">
        <f t="shared" si="39"/>
        <v>1</v>
      </c>
      <c r="F498" s="136"/>
      <c r="G498" s="136"/>
      <c r="H498" s="140"/>
      <c r="I498" s="69"/>
      <c r="J498" s="154"/>
    </row>
    <row r="499" spans="1:10" ht="25.5">
      <c r="A499" s="15" t="s">
        <v>114</v>
      </c>
      <c r="B499" s="12"/>
      <c r="C499" s="12"/>
      <c r="D499" s="12"/>
      <c r="E499" s="69"/>
      <c r="F499" s="136">
        <v>5340850.17</v>
      </c>
      <c r="G499" s="136">
        <v>4823178.24</v>
      </c>
      <c r="H499" s="69">
        <f>G499/F499</f>
        <v>0.9030731225324751</v>
      </c>
      <c r="I499" s="69"/>
      <c r="J499" s="133" t="s">
        <v>44</v>
      </c>
    </row>
    <row r="500" spans="1:10" ht="12.75">
      <c r="A500" s="15" t="s">
        <v>145</v>
      </c>
      <c r="B500" s="12">
        <v>2240</v>
      </c>
      <c r="C500" s="12">
        <v>2240</v>
      </c>
      <c r="D500" s="12">
        <f t="shared" si="37"/>
        <v>0</v>
      </c>
      <c r="E500" s="69">
        <f>C500/B500</f>
        <v>1</v>
      </c>
      <c r="F500" s="136"/>
      <c r="G500" s="136"/>
      <c r="H500" s="140"/>
      <c r="I500" s="69"/>
      <c r="J500" s="15"/>
    </row>
    <row r="501" spans="1:10" ht="25.5">
      <c r="A501" s="15" t="s">
        <v>146</v>
      </c>
      <c r="B501" s="12">
        <v>322</v>
      </c>
      <c r="C501" s="12">
        <v>322</v>
      </c>
      <c r="D501" s="12">
        <f t="shared" si="37"/>
        <v>0</v>
      </c>
      <c r="E501" s="69">
        <f>C501/B501</f>
        <v>1</v>
      </c>
      <c r="F501" s="136"/>
      <c r="G501" s="136"/>
      <c r="H501" s="140"/>
      <c r="I501" s="69"/>
      <c r="J501" s="15"/>
    </row>
    <row r="502" spans="1:10" ht="25.5">
      <c r="A502" s="241" t="s">
        <v>115</v>
      </c>
      <c r="B502" s="12"/>
      <c r="C502" s="12"/>
      <c r="D502" s="12"/>
      <c r="E502" s="69"/>
      <c r="F502" s="136">
        <v>9024843.14</v>
      </c>
      <c r="G502" s="136">
        <v>9024843.14</v>
      </c>
      <c r="H502" s="69">
        <f>G502/F502</f>
        <v>1</v>
      </c>
      <c r="I502" s="69"/>
      <c r="J502" s="154"/>
    </row>
    <row r="503" spans="1:10" ht="25.5">
      <c r="A503" s="276" t="s">
        <v>147</v>
      </c>
      <c r="B503" s="12">
        <v>2</v>
      </c>
      <c r="C503" s="12">
        <v>2</v>
      </c>
      <c r="D503" s="12">
        <f t="shared" si="37"/>
        <v>0</v>
      </c>
      <c r="E503" s="69">
        <f t="shared" si="38"/>
        <v>1</v>
      </c>
      <c r="F503" s="136"/>
      <c r="G503" s="136"/>
      <c r="H503" s="69"/>
      <c r="I503" s="69"/>
      <c r="J503" s="154"/>
    </row>
    <row r="504" spans="1:10" ht="25.5">
      <c r="A504" s="241" t="s">
        <v>116</v>
      </c>
      <c r="B504" s="12">
        <v>1</v>
      </c>
      <c r="C504" s="12">
        <v>1</v>
      </c>
      <c r="D504" s="12">
        <f t="shared" si="37"/>
        <v>0</v>
      </c>
      <c r="E504" s="69">
        <f t="shared" si="38"/>
        <v>1</v>
      </c>
      <c r="F504" s="136">
        <v>303944.59</v>
      </c>
      <c r="G504" s="136">
        <v>280564.11</v>
      </c>
      <c r="H504" s="69">
        <f>G504/F504</f>
        <v>0.9230765054906882</v>
      </c>
      <c r="I504" s="69"/>
      <c r="J504" s="133" t="s">
        <v>44</v>
      </c>
    </row>
    <row r="505" spans="1:9" ht="12.75">
      <c r="A505" s="15" t="s">
        <v>117</v>
      </c>
      <c r="B505" s="139"/>
      <c r="C505" s="12"/>
      <c r="D505" s="12"/>
      <c r="E505" s="69"/>
      <c r="F505" s="136">
        <v>12367620.19</v>
      </c>
      <c r="G505" s="136">
        <v>12367619.69</v>
      </c>
      <c r="H505" s="69">
        <f>G505/F505</f>
        <v>0.9999999595718503</v>
      </c>
      <c r="I505" s="69"/>
    </row>
    <row r="506" spans="1:10" ht="22.5">
      <c r="A506" s="15" t="s">
        <v>59</v>
      </c>
      <c r="B506" s="139"/>
      <c r="C506" s="12"/>
      <c r="D506" s="12"/>
      <c r="E506" s="69"/>
      <c r="F506" s="136">
        <v>8247311.45</v>
      </c>
      <c r="G506" s="136">
        <v>7693401.91</v>
      </c>
      <c r="H506" s="69">
        <f>G506/F506</f>
        <v>0.9328375624761934</v>
      </c>
      <c r="I506" s="69"/>
      <c r="J506" s="271" t="s">
        <v>47</v>
      </c>
    </row>
    <row r="507" spans="1:10" ht="25.5">
      <c r="A507" s="15" t="s">
        <v>60</v>
      </c>
      <c r="B507" s="139">
        <v>100</v>
      </c>
      <c r="C507" s="12">
        <v>100</v>
      </c>
      <c r="D507" s="12">
        <f t="shared" si="37"/>
        <v>0</v>
      </c>
      <c r="E507" s="69">
        <f t="shared" si="38"/>
        <v>1</v>
      </c>
      <c r="F507" s="136"/>
      <c r="G507" s="136"/>
      <c r="H507" s="140"/>
      <c r="I507" s="69"/>
      <c r="J507" s="271"/>
    </row>
    <row r="508" spans="1:10" ht="12.75">
      <c r="A508" s="165" t="s">
        <v>118</v>
      </c>
      <c r="B508" s="237">
        <f>SUM(B475:B507)</f>
        <v>36321.5</v>
      </c>
      <c r="C508" s="237">
        <f>SUM(C475:C507)</f>
        <v>36321.5</v>
      </c>
      <c r="D508" s="237">
        <f>C508-B508</f>
        <v>0</v>
      </c>
      <c r="E508" s="237">
        <f t="shared" si="38"/>
        <v>1</v>
      </c>
      <c r="F508" s="237">
        <f>SUM(F475:F506)</f>
        <v>129653575.08</v>
      </c>
      <c r="G508" s="237">
        <f>SUM(G475:G506)</f>
        <v>127014344.08</v>
      </c>
      <c r="H508" s="69">
        <f>G508/F508</f>
        <v>0.9796439782059884</v>
      </c>
      <c r="I508" s="237"/>
      <c r="J508" s="121"/>
    </row>
    <row r="509" spans="1:10" ht="25.5">
      <c r="A509" s="21" t="s">
        <v>475</v>
      </c>
      <c r="B509" s="237"/>
      <c r="C509" s="237"/>
      <c r="D509" s="237"/>
      <c r="E509" s="237"/>
      <c r="F509" s="277">
        <f>F510/F722</f>
        <v>0.10537052940621866</v>
      </c>
      <c r="G509" s="277">
        <f>G510/G722</f>
        <v>0.1028703144659632</v>
      </c>
      <c r="H509" s="237"/>
      <c r="I509" s="237"/>
      <c r="J509" s="121"/>
    </row>
    <row r="510" spans="1:11" ht="12.75">
      <c r="A510" s="115" t="s">
        <v>95</v>
      </c>
      <c r="B510" s="132">
        <f>B508+B473+B469</f>
        <v>406144.8</v>
      </c>
      <c r="C510" s="132">
        <f>C508+C473+C469</f>
        <v>407233.32999999996</v>
      </c>
      <c r="D510" s="132">
        <f t="shared" si="37"/>
        <v>1088.5299999999697</v>
      </c>
      <c r="E510" s="68">
        <f>C510/B510</f>
        <v>1.0026801524973359</v>
      </c>
      <c r="F510" s="132">
        <f>F508+F473+F469</f>
        <v>234756423.47</v>
      </c>
      <c r="G510" s="132">
        <f>G508+G473+G469</f>
        <v>226137415.19</v>
      </c>
      <c r="H510" s="68">
        <f>G510/F510</f>
        <v>0.9632853144011991</v>
      </c>
      <c r="I510" s="68">
        <f>E510/H510</f>
        <v>1.0408963341464679</v>
      </c>
      <c r="J510" s="115"/>
      <c r="K510" s="234"/>
    </row>
    <row r="511" spans="1:11" ht="12.75">
      <c r="A511" s="308" t="s">
        <v>96</v>
      </c>
      <c r="B511" s="309"/>
      <c r="C511" s="309"/>
      <c r="D511" s="309"/>
      <c r="E511" s="309"/>
      <c r="F511" s="309"/>
      <c r="G511" s="309"/>
      <c r="H511" s="309"/>
      <c r="I511" s="309"/>
      <c r="J511" s="310"/>
      <c r="K511" s="234"/>
    </row>
    <row r="512" spans="1:11" ht="123.75" customHeight="1">
      <c r="A512" s="207" t="s">
        <v>601</v>
      </c>
      <c r="B512" s="142"/>
      <c r="C512" s="142"/>
      <c r="D512" s="132"/>
      <c r="E512" s="68"/>
      <c r="F512" s="20">
        <v>9776633.33</v>
      </c>
      <c r="G512" s="20">
        <v>9471647.38</v>
      </c>
      <c r="H512" s="69">
        <f>G512/F512</f>
        <v>0.9688046038236765</v>
      </c>
      <c r="I512" s="68"/>
      <c r="J512" s="147" t="s">
        <v>67</v>
      </c>
      <c r="K512" s="234"/>
    </row>
    <row r="513" spans="1:11" ht="51">
      <c r="A513" s="15" t="s">
        <v>602</v>
      </c>
      <c r="B513" s="139" t="s">
        <v>603</v>
      </c>
      <c r="C513" s="168">
        <v>0.1</v>
      </c>
      <c r="D513" s="132"/>
      <c r="E513" s="68"/>
      <c r="F513" s="132"/>
      <c r="G513" s="132"/>
      <c r="H513" s="68"/>
      <c r="I513" s="68"/>
      <c r="J513" s="133" t="s">
        <v>135</v>
      </c>
      <c r="K513" s="234"/>
    </row>
    <row r="514" spans="1:11" ht="38.25">
      <c r="A514" s="278" t="s">
        <v>605</v>
      </c>
      <c r="B514" s="279" t="s">
        <v>604</v>
      </c>
      <c r="C514" s="168">
        <v>1.3</v>
      </c>
      <c r="D514" s="132"/>
      <c r="E514" s="68"/>
      <c r="F514" s="132"/>
      <c r="G514" s="132"/>
      <c r="H514" s="68"/>
      <c r="I514" s="68"/>
      <c r="J514" s="133" t="s">
        <v>135</v>
      </c>
      <c r="K514" s="234"/>
    </row>
    <row r="515" spans="1:11" ht="51">
      <c r="A515" s="278" t="s">
        <v>68</v>
      </c>
      <c r="B515" s="279" t="s">
        <v>69</v>
      </c>
      <c r="C515" s="181" t="s">
        <v>69</v>
      </c>
      <c r="D515" s="132"/>
      <c r="E515" s="68"/>
      <c r="F515" s="132"/>
      <c r="G515" s="132"/>
      <c r="H515" s="68"/>
      <c r="I515" s="68"/>
      <c r="J515" s="133" t="s">
        <v>135</v>
      </c>
      <c r="K515" s="234"/>
    </row>
    <row r="516" spans="1:11" ht="53.25" customHeight="1">
      <c r="A516" s="1" t="s">
        <v>122</v>
      </c>
      <c r="B516" s="18" t="s">
        <v>121</v>
      </c>
      <c r="C516" s="181">
        <v>93</v>
      </c>
      <c r="D516" s="132"/>
      <c r="E516" s="68"/>
      <c r="F516" s="132"/>
      <c r="G516" s="132"/>
      <c r="H516" s="68"/>
      <c r="I516" s="68"/>
      <c r="J516" s="133" t="s">
        <v>135</v>
      </c>
      <c r="K516" s="234"/>
    </row>
    <row r="517" spans="1:11" ht="51">
      <c r="A517" s="1" t="s">
        <v>124</v>
      </c>
      <c r="B517" s="139" t="s">
        <v>123</v>
      </c>
      <c r="C517" s="168">
        <v>61</v>
      </c>
      <c r="D517" s="132"/>
      <c r="E517" s="68"/>
      <c r="F517" s="132"/>
      <c r="G517" s="132"/>
      <c r="H517" s="68"/>
      <c r="I517" s="68"/>
      <c r="J517" s="133" t="s">
        <v>135</v>
      </c>
      <c r="K517" s="234"/>
    </row>
    <row r="518" spans="1:11" ht="51">
      <c r="A518" s="1" t="s">
        <v>70</v>
      </c>
      <c r="B518" s="139" t="s">
        <v>69</v>
      </c>
      <c r="C518" s="168" t="s">
        <v>69</v>
      </c>
      <c r="D518" s="132"/>
      <c r="E518" s="68"/>
      <c r="F518" s="132"/>
      <c r="G518" s="132"/>
      <c r="H518" s="68"/>
      <c r="I518" s="68"/>
      <c r="J518" s="133" t="s">
        <v>135</v>
      </c>
      <c r="K518" s="234"/>
    </row>
    <row r="519" spans="1:11" ht="33.75">
      <c r="A519" s="1" t="s">
        <v>71</v>
      </c>
      <c r="B519" s="139" t="s">
        <v>72</v>
      </c>
      <c r="C519" s="168" t="s">
        <v>72</v>
      </c>
      <c r="D519" s="132"/>
      <c r="E519" s="68"/>
      <c r="F519" s="132"/>
      <c r="G519" s="132"/>
      <c r="H519" s="68"/>
      <c r="I519" s="68"/>
      <c r="J519" s="133" t="s">
        <v>135</v>
      </c>
      <c r="K519" s="234"/>
    </row>
    <row r="520" spans="1:11" ht="33.75">
      <c r="A520" s="1" t="s">
        <v>125</v>
      </c>
      <c r="B520" s="139" t="s">
        <v>126</v>
      </c>
      <c r="C520" s="168">
        <v>98</v>
      </c>
      <c r="D520" s="132"/>
      <c r="E520" s="68"/>
      <c r="F520" s="132"/>
      <c r="G520" s="132"/>
      <c r="H520" s="68"/>
      <c r="I520" s="68"/>
      <c r="J520" s="133" t="s">
        <v>135</v>
      </c>
      <c r="K520" s="234"/>
    </row>
    <row r="521" spans="1:11" ht="89.25">
      <c r="A521" s="1" t="s">
        <v>73</v>
      </c>
      <c r="B521" s="139" t="s">
        <v>69</v>
      </c>
      <c r="C521" s="168" t="s">
        <v>69</v>
      </c>
      <c r="D521" s="132"/>
      <c r="E521" s="68"/>
      <c r="F521" s="132"/>
      <c r="G521" s="132"/>
      <c r="H521" s="68"/>
      <c r="I521" s="68"/>
      <c r="J521" s="133" t="s">
        <v>135</v>
      </c>
      <c r="K521" s="234"/>
    </row>
    <row r="522" spans="1:11" ht="51">
      <c r="A522" s="1" t="s">
        <v>128</v>
      </c>
      <c r="B522" s="139" t="s">
        <v>127</v>
      </c>
      <c r="C522" s="168">
        <v>9.3</v>
      </c>
      <c r="D522" s="132"/>
      <c r="E522" s="68"/>
      <c r="F522" s="132"/>
      <c r="G522" s="132"/>
      <c r="H522" s="68"/>
      <c r="I522" s="68"/>
      <c r="J522" s="133" t="s">
        <v>135</v>
      </c>
      <c r="K522" s="234"/>
    </row>
    <row r="523" spans="1:11" ht="63.75">
      <c r="A523" s="10" t="s">
        <v>74</v>
      </c>
      <c r="B523" s="139" t="s">
        <v>69</v>
      </c>
      <c r="C523" s="168" t="s">
        <v>75</v>
      </c>
      <c r="D523" s="132"/>
      <c r="E523" s="68"/>
      <c r="F523" s="132"/>
      <c r="G523" s="132"/>
      <c r="H523" s="68"/>
      <c r="I523" s="68"/>
      <c r="J523" s="133" t="s">
        <v>135</v>
      </c>
      <c r="K523" s="234"/>
    </row>
    <row r="524" spans="1:11" ht="67.5">
      <c r="A524" s="10" t="s">
        <v>129</v>
      </c>
      <c r="B524" s="139"/>
      <c r="C524" s="168"/>
      <c r="D524" s="132"/>
      <c r="E524" s="68"/>
      <c r="F524" s="20">
        <v>4569008.9</v>
      </c>
      <c r="G524" s="20">
        <v>2650516.91</v>
      </c>
      <c r="H524" s="17">
        <f>G524/F524</f>
        <v>0.580107626842224</v>
      </c>
      <c r="I524" s="68"/>
      <c r="J524" s="133" t="s">
        <v>130</v>
      </c>
      <c r="K524" s="234"/>
    </row>
    <row r="525" spans="1:11" ht="51">
      <c r="A525" s="1" t="s">
        <v>131</v>
      </c>
      <c r="B525" s="139" t="s">
        <v>132</v>
      </c>
      <c r="C525" s="20">
        <v>0.1</v>
      </c>
      <c r="D525" s="132"/>
      <c r="E525" s="68"/>
      <c r="F525" s="132"/>
      <c r="G525" s="132"/>
      <c r="H525" s="68"/>
      <c r="I525" s="68"/>
      <c r="J525" s="133" t="s">
        <v>135</v>
      </c>
      <c r="K525" s="234"/>
    </row>
    <row r="526" spans="1:11" ht="38.25">
      <c r="A526" s="1" t="s">
        <v>76</v>
      </c>
      <c r="B526" s="139" t="s">
        <v>72</v>
      </c>
      <c r="C526" s="20" t="s">
        <v>72</v>
      </c>
      <c r="D526" s="132"/>
      <c r="E526" s="68"/>
      <c r="F526" s="132"/>
      <c r="G526" s="132"/>
      <c r="H526" s="68"/>
      <c r="I526" s="68"/>
      <c r="J526" s="133" t="s">
        <v>135</v>
      </c>
      <c r="K526" s="234"/>
    </row>
    <row r="527" spans="1:11" ht="63.75">
      <c r="A527" s="1" t="s">
        <v>133</v>
      </c>
      <c r="B527" s="197" t="s">
        <v>134</v>
      </c>
      <c r="C527" s="168">
        <v>26</v>
      </c>
      <c r="D527" s="132"/>
      <c r="E527" s="68"/>
      <c r="F527" s="132"/>
      <c r="G527" s="132"/>
      <c r="H527" s="68"/>
      <c r="I527" s="68"/>
      <c r="J527" s="133" t="s">
        <v>135</v>
      </c>
      <c r="K527" s="234"/>
    </row>
    <row r="528" spans="1:11" ht="12.75">
      <c r="A528" s="115" t="s">
        <v>97</v>
      </c>
      <c r="B528" s="142"/>
      <c r="C528" s="142"/>
      <c r="D528" s="132"/>
      <c r="E528" s="68">
        <v>1</v>
      </c>
      <c r="F528" s="132">
        <f>F512+F524</f>
        <v>14345642.23</v>
      </c>
      <c r="G528" s="132">
        <f>G512+G524</f>
        <v>12122164.290000001</v>
      </c>
      <c r="H528" s="68">
        <f>G528/F528</f>
        <v>0.845006734146053</v>
      </c>
      <c r="I528" s="68">
        <f>E528/H528</f>
        <v>1.1834225214910035</v>
      </c>
      <c r="J528" s="115"/>
      <c r="K528" s="234"/>
    </row>
    <row r="529" spans="1:11" ht="12.75">
      <c r="A529" s="400" t="s">
        <v>98</v>
      </c>
      <c r="B529" s="309"/>
      <c r="C529" s="309"/>
      <c r="D529" s="309"/>
      <c r="E529" s="309"/>
      <c r="F529" s="309"/>
      <c r="G529" s="309"/>
      <c r="H529" s="309"/>
      <c r="I529" s="309"/>
      <c r="J529" s="310"/>
      <c r="K529" s="234"/>
    </row>
    <row r="530" spans="1:11" ht="38.25">
      <c r="A530" s="241" t="s">
        <v>137</v>
      </c>
      <c r="B530" s="169"/>
      <c r="C530" s="142"/>
      <c r="D530" s="132"/>
      <c r="E530" s="68"/>
      <c r="F530" s="20">
        <v>75000</v>
      </c>
      <c r="G530" s="20">
        <v>75000</v>
      </c>
      <c r="H530" s="17">
        <f>G530/F530</f>
        <v>1</v>
      </c>
      <c r="I530" s="68"/>
      <c r="J530" s="146"/>
      <c r="K530" s="234"/>
    </row>
    <row r="531" spans="1:11" ht="38.25">
      <c r="A531" s="241" t="s">
        <v>77</v>
      </c>
      <c r="B531" s="226">
        <v>1</v>
      </c>
      <c r="C531" s="134">
        <v>1</v>
      </c>
      <c r="D531" s="170">
        <f>C531-B531</f>
        <v>0</v>
      </c>
      <c r="E531" s="171">
        <f>C531/B531</f>
        <v>1</v>
      </c>
      <c r="F531" s="20"/>
      <c r="G531" s="20"/>
      <c r="H531" s="17"/>
      <c r="I531" s="68"/>
      <c r="J531" s="146"/>
      <c r="K531" s="234"/>
    </row>
    <row r="532" spans="1:11" ht="51">
      <c r="A532" s="1" t="s">
        <v>78</v>
      </c>
      <c r="B532" s="134"/>
      <c r="C532" s="134"/>
      <c r="D532" s="170"/>
      <c r="E532" s="171"/>
      <c r="F532" s="20">
        <v>60000</v>
      </c>
      <c r="G532" s="20">
        <v>60000</v>
      </c>
      <c r="H532" s="17">
        <f>G532/F532</f>
        <v>1</v>
      </c>
      <c r="I532" s="68"/>
      <c r="J532" s="62"/>
      <c r="K532" s="234"/>
    </row>
    <row r="533" spans="1:11" ht="51">
      <c r="A533" s="1" t="s">
        <v>79</v>
      </c>
      <c r="B533" s="168">
        <v>1</v>
      </c>
      <c r="C533" s="168">
        <v>1</v>
      </c>
      <c r="D533" s="170">
        <f>C533-B533</f>
        <v>0</v>
      </c>
      <c r="E533" s="171">
        <f>C533/B533</f>
        <v>1</v>
      </c>
      <c r="F533" s="20"/>
      <c r="G533" s="20"/>
      <c r="H533" s="17"/>
      <c r="I533" s="68"/>
      <c r="J533" s="115"/>
      <c r="K533" s="234"/>
    </row>
    <row r="534" spans="1:11" ht="12.75">
      <c r="A534" s="115" t="s">
        <v>136</v>
      </c>
      <c r="B534" s="142">
        <f>SUM(B531:B533)</f>
        <v>2</v>
      </c>
      <c r="C534" s="142">
        <f>SUM(C531:C533)</f>
        <v>2</v>
      </c>
      <c r="D534" s="132">
        <f>C534-B534</f>
        <v>0</v>
      </c>
      <c r="E534" s="68">
        <f>C534/B534</f>
        <v>1</v>
      </c>
      <c r="F534" s="132">
        <f>SUM(F530:F532)</f>
        <v>135000</v>
      </c>
      <c r="G534" s="132">
        <f>SUM(G530:G532)</f>
        <v>135000</v>
      </c>
      <c r="H534" s="68">
        <f>G534/F534</f>
        <v>1</v>
      </c>
      <c r="I534" s="68">
        <f>E534/H534</f>
        <v>1</v>
      </c>
      <c r="J534" s="115"/>
      <c r="K534" s="234"/>
    </row>
    <row r="535" spans="1:10" ht="12.75">
      <c r="A535" s="115" t="s">
        <v>502</v>
      </c>
      <c r="B535" s="142"/>
      <c r="C535" s="142"/>
      <c r="D535" s="132"/>
      <c r="E535" s="17"/>
      <c r="F535" s="132">
        <f>F12+F86+F98+F163+F192+F211+F308+F348+F358+F375+F382+F408+F434+F510+F528+F534</f>
        <v>1085900742.5399997</v>
      </c>
      <c r="G535" s="132">
        <f>G12+G86+G98+G163+G192+G211+G308+G348+G358+G375+G382+G408+G434+G510+G528+G534</f>
        <v>1068803596.2700002</v>
      </c>
      <c r="H535" s="68">
        <f>G535/F535</f>
        <v>0.9842553323704264</v>
      </c>
      <c r="I535" s="68">
        <f>(I12+I86+I98+I163+I192+I211+I308+I348+I358+I375+I382+I408+I434+I510+I528+I534)/16</f>
        <v>1.0893865594701686</v>
      </c>
      <c r="J535" s="115"/>
    </row>
    <row r="536" spans="1:10" ht="12.75">
      <c r="A536" s="355" t="s">
        <v>508</v>
      </c>
      <c r="B536" s="356"/>
      <c r="C536" s="356"/>
      <c r="D536" s="356"/>
      <c r="E536" s="356"/>
      <c r="F536" s="356"/>
      <c r="G536" s="356"/>
      <c r="H536" s="356"/>
      <c r="I536" s="356"/>
      <c r="J536" s="357"/>
    </row>
    <row r="537" spans="1:10" ht="20.25" customHeight="1">
      <c r="A537" s="318" t="s">
        <v>510</v>
      </c>
      <c r="B537" s="319"/>
      <c r="C537" s="319"/>
      <c r="D537" s="319"/>
      <c r="E537" s="319"/>
      <c r="F537" s="319"/>
      <c r="G537" s="319"/>
      <c r="H537" s="319"/>
      <c r="I537" s="319"/>
      <c r="J537" s="320"/>
    </row>
    <row r="538" spans="1:10" ht="38.25">
      <c r="A538" s="1" t="s">
        <v>169</v>
      </c>
      <c r="B538" s="7">
        <v>15</v>
      </c>
      <c r="C538" s="7">
        <v>15</v>
      </c>
      <c r="D538" s="96">
        <f>C538-B538</f>
        <v>0</v>
      </c>
      <c r="E538" s="97">
        <f>C538/B538</f>
        <v>1</v>
      </c>
      <c r="F538" s="6">
        <v>1446126.56</v>
      </c>
      <c r="G538" s="6">
        <v>1446126.56</v>
      </c>
      <c r="H538" s="4">
        <f>G538/F538</f>
        <v>1</v>
      </c>
      <c r="I538" s="4"/>
      <c r="J538" s="163"/>
    </row>
    <row r="539" spans="1:10" ht="38.25">
      <c r="A539" s="1" t="s">
        <v>170</v>
      </c>
      <c r="B539" s="7"/>
      <c r="C539" s="7"/>
      <c r="D539" s="8"/>
      <c r="E539" s="11"/>
      <c r="F539" s="6">
        <v>5035943.44</v>
      </c>
      <c r="G539" s="6">
        <v>5035943.44</v>
      </c>
      <c r="H539" s="4">
        <f>G539/F539</f>
        <v>1</v>
      </c>
      <c r="I539" s="4"/>
      <c r="J539" s="163"/>
    </row>
    <row r="540" spans="1:10" ht="25.5">
      <c r="A540" s="1" t="s">
        <v>501</v>
      </c>
      <c r="B540" s="7"/>
      <c r="C540" s="7"/>
      <c r="D540" s="7"/>
      <c r="E540" s="4"/>
      <c r="F540" s="4">
        <f>F541/F722</f>
        <v>0.0029094801217886684</v>
      </c>
      <c r="G540" s="4">
        <f>G541/G722</f>
        <v>0.0029487052318614864</v>
      </c>
      <c r="H540" s="4"/>
      <c r="I540" s="4"/>
      <c r="J540" s="7"/>
    </row>
    <row r="541" spans="1:11" ht="12.75">
      <c r="A541" s="3" t="s">
        <v>514</v>
      </c>
      <c r="B541" s="76">
        <f>B538</f>
        <v>15</v>
      </c>
      <c r="C541" s="76">
        <f>C538</f>
        <v>15</v>
      </c>
      <c r="D541" s="132">
        <f>C541-B541</f>
        <v>0</v>
      </c>
      <c r="E541" s="68">
        <f>C541/B541</f>
        <v>1</v>
      </c>
      <c r="F541" s="77">
        <f>SUM(F538:F539)</f>
        <v>6482070</v>
      </c>
      <c r="G541" s="77">
        <f>SUM(G538:G539)</f>
        <v>6482070</v>
      </c>
      <c r="H541" s="28">
        <f>G541/F541</f>
        <v>1</v>
      </c>
      <c r="I541" s="28">
        <f>E541/H541</f>
        <v>1</v>
      </c>
      <c r="J541" s="28"/>
      <c r="K541" s="234"/>
    </row>
    <row r="542" spans="1:10" ht="12.75" customHeight="1">
      <c r="A542" s="321" t="s">
        <v>424</v>
      </c>
      <c r="B542" s="322"/>
      <c r="C542" s="322"/>
      <c r="D542" s="322"/>
      <c r="E542" s="322"/>
      <c r="F542" s="322"/>
      <c r="G542" s="322"/>
      <c r="H542" s="322"/>
      <c r="I542" s="322"/>
      <c r="J542" s="323"/>
    </row>
    <row r="543" spans="1:10" ht="12.75" customHeight="1">
      <c r="A543" s="330" t="s">
        <v>426</v>
      </c>
      <c r="B543" s="331"/>
      <c r="C543" s="331"/>
      <c r="D543" s="331"/>
      <c r="E543" s="331"/>
      <c r="F543" s="331"/>
      <c r="G543" s="331"/>
      <c r="H543" s="331"/>
      <c r="I543" s="331"/>
      <c r="J543" s="332"/>
    </row>
    <row r="544" spans="1:10" ht="25.5">
      <c r="A544" s="36" t="s">
        <v>183</v>
      </c>
      <c r="B544" s="33"/>
      <c r="C544" s="33"/>
      <c r="D544" s="33"/>
      <c r="E544" s="33"/>
      <c r="F544" s="34">
        <v>8847074</v>
      </c>
      <c r="G544" s="34">
        <v>8847074</v>
      </c>
      <c r="H544" s="37">
        <f>G544/F544</f>
        <v>1</v>
      </c>
      <c r="I544" s="93"/>
      <c r="J544" s="3"/>
    </row>
    <row r="545" spans="1:10" ht="25.5">
      <c r="A545" s="94" t="s">
        <v>425</v>
      </c>
      <c r="B545" s="95">
        <v>21.3</v>
      </c>
      <c r="C545" s="95">
        <v>21.3</v>
      </c>
      <c r="D545" s="96">
        <f>C545-B545</f>
        <v>0</v>
      </c>
      <c r="E545" s="97">
        <f>C545/B545</f>
        <v>1</v>
      </c>
      <c r="F545" s="98"/>
      <c r="G545" s="98"/>
      <c r="H545" s="85"/>
      <c r="I545" s="84"/>
      <c r="J545" s="3"/>
    </row>
    <row r="546" spans="1:10" ht="38.25" customHeight="1">
      <c r="A546" s="94" t="s">
        <v>181</v>
      </c>
      <c r="B546" s="95">
        <v>408</v>
      </c>
      <c r="C546" s="95">
        <v>408</v>
      </c>
      <c r="D546" s="96">
        <f>C546-B546</f>
        <v>0</v>
      </c>
      <c r="E546" s="97">
        <f>C546/B546</f>
        <v>1</v>
      </c>
      <c r="F546" s="85"/>
      <c r="G546" s="85"/>
      <c r="H546" s="85"/>
      <c r="I546" s="84"/>
      <c r="J546" s="3"/>
    </row>
    <row r="547" spans="1:10" ht="12.75" customHeight="1">
      <c r="A547" s="3" t="s">
        <v>149</v>
      </c>
      <c r="B547" s="7">
        <f>SUM(B545:B546)</f>
        <v>429.3</v>
      </c>
      <c r="C547" s="7">
        <f>SUM(C545:C546)</f>
        <v>429.3</v>
      </c>
      <c r="D547" s="96">
        <f>C547-B547</f>
        <v>0</v>
      </c>
      <c r="E547" s="97">
        <f>C547/B547</f>
        <v>1</v>
      </c>
      <c r="F547" s="6">
        <f>SUM(F544:F546)</f>
        <v>8847074</v>
      </c>
      <c r="G547" s="6">
        <f>SUM(G544:G546)</f>
        <v>8847074</v>
      </c>
      <c r="H547" s="37">
        <f>G547/F547</f>
        <v>1</v>
      </c>
      <c r="I547" s="7"/>
      <c r="J547" s="3"/>
    </row>
    <row r="548" spans="1:10" ht="12.75">
      <c r="A548" s="327" t="s">
        <v>441</v>
      </c>
      <c r="B548" s="328"/>
      <c r="C548" s="328"/>
      <c r="D548" s="328"/>
      <c r="E548" s="328"/>
      <c r="F548" s="328"/>
      <c r="G548" s="328"/>
      <c r="H548" s="328"/>
      <c r="I548" s="328"/>
      <c r="J548" s="329"/>
    </row>
    <row r="549" spans="1:10" ht="25.5">
      <c r="A549" s="36" t="s">
        <v>427</v>
      </c>
      <c r="B549" s="36"/>
      <c r="C549" s="36"/>
      <c r="D549" s="36"/>
      <c r="E549" s="36"/>
      <c r="F549" s="34">
        <v>30000</v>
      </c>
      <c r="G549" s="34">
        <v>30000</v>
      </c>
      <c r="H549" s="37">
        <f>G549/F549</f>
        <v>1</v>
      </c>
      <c r="I549" s="99"/>
      <c r="J549" s="36"/>
    </row>
    <row r="550" spans="1:10" ht="25.5">
      <c r="A550" s="94" t="s">
        <v>429</v>
      </c>
      <c r="B550" s="36"/>
      <c r="C550" s="36"/>
      <c r="D550" s="36"/>
      <c r="E550" s="36"/>
      <c r="F550" s="34">
        <v>25000</v>
      </c>
      <c r="G550" s="34">
        <v>25000</v>
      </c>
      <c r="H550" s="37">
        <f>G550/F550</f>
        <v>1</v>
      </c>
      <c r="I550" s="99"/>
      <c r="J550" s="36"/>
    </row>
    <row r="551" spans="1:10" ht="25.5">
      <c r="A551" s="36" t="s">
        <v>430</v>
      </c>
      <c r="B551" s="36"/>
      <c r="C551" s="36"/>
      <c r="D551" s="36"/>
      <c r="E551" s="36"/>
      <c r="F551" s="34">
        <v>30100</v>
      </c>
      <c r="G551" s="34">
        <v>30100</v>
      </c>
      <c r="H551" s="37">
        <f>G551/F551</f>
        <v>1</v>
      </c>
      <c r="I551" s="99"/>
      <c r="J551" s="36"/>
    </row>
    <row r="552" spans="1:10" ht="40.5" customHeight="1">
      <c r="A552" s="94" t="s">
        <v>428</v>
      </c>
      <c r="B552" s="95">
        <v>8000</v>
      </c>
      <c r="C552" s="95">
        <v>8000</v>
      </c>
      <c r="D552" s="96">
        <f>C552-B552</f>
        <v>0</v>
      </c>
      <c r="E552" s="97">
        <f>C552/B552</f>
        <v>1</v>
      </c>
      <c r="F552" s="86"/>
      <c r="G552" s="86"/>
      <c r="H552" s="86"/>
      <c r="I552" s="100"/>
      <c r="J552" s="36"/>
    </row>
    <row r="553" spans="1:10" ht="14.25" customHeight="1">
      <c r="A553" s="5" t="s">
        <v>160</v>
      </c>
      <c r="B553" s="31">
        <f>SUM(B552:B552)</f>
        <v>8000</v>
      </c>
      <c r="C553" s="31">
        <f>SUM(C552:C552)</f>
        <v>8000</v>
      </c>
      <c r="D553" s="96">
        <f>C553-B553</f>
        <v>0</v>
      </c>
      <c r="E553" s="97">
        <f>C553/B553</f>
        <v>1</v>
      </c>
      <c r="F553" s="32">
        <f>SUM(F549:F552)</f>
        <v>85100</v>
      </c>
      <c r="G553" s="32">
        <f>SUM(G549:G552)</f>
        <v>85100</v>
      </c>
      <c r="H553" s="37">
        <f>G553/F553</f>
        <v>1</v>
      </c>
      <c r="I553" s="4">
        <f>E553/H553</f>
        <v>1</v>
      </c>
      <c r="J553" s="36"/>
    </row>
    <row r="554" spans="1:10" ht="27" customHeight="1">
      <c r="A554" s="47" t="s">
        <v>431</v>
      </c>
      <c r="B554" s="31"/>
      <c r="C554" s="31"/>
      <c r="D554" s="96"/>
      <c r="E554" s="97"/>
      <c r="F554" s="32">
        <v>111630</v>
      </c>
      <c r="G554" s="32">
        <v>111630</v>
      </c>
      <c r="H554" s="37">
        <f>G554/F554</f>
        <v>1</v>
      </c>
      <c r="I554" s="31"/>
      <c r="J554" s="36"/>
    </row>
    <row r="555" spans="1:10" ht="69.75" customHeight="1">
      <c r="A555" s="47" t="s">
        <v>432</v>
      </c>
      <c r="B555" s="31">
        <v>1</v>
      </c>
      <c r="C555" s="31">
        <v>1</v>
      </c>
      <c r="D555" s="96">
        <f>C555-B555</f>
        <v>0</v>
      </c>
      <c r="E555" s="97">
        <f>C555/B555</f>
        <v>1</v>
      </c>
      <c r="F555" s="32"/>
      <c r="G555" s="32"/>
      <c r="H555" s="37"/>
      <c r="I555" s="31"/>
      <c r="J555" s="36"/>
    </row>
    <row r="556" spans="1:10" ht="14.25" customHeight="1">
      <c r="A556" s="5" t="s">
        <v>433</v>
      </c>
      <c r="B556" s="31">
        <f>B555</f>
        <v>1</v>
      </c>
      <c r="C556" s="31">
        <f>C555</f>
        <v>1</v>
      </c>
      <c r="D556" s="96">
        <f>C556-B556</f>
        <v>0</v>
      </c>
      <c r="E556" s="97">
        <f>C556/B556</f>
        <v>1</v>
      </c>
      <c r="F556" s="32">
        <f>F554</f>
        <v>111630</v>
      </c>
      <c r="G556" s="32">
        <f>G554</f>
        <v>111630</v>
      </c>
      <c r="H556" s="37">
        <f>G556/F556</f>
        <v>1</v>
      </c>
      <c r="I556" s="4">
        <f>E556/H556</f>
        <v>1</v>
      </c>
      <c r="J556" s="36"/>
    </row>
    <row r="557" spans="1:10" ht="25.5">
      <c r="A557" s="47" t="s">
        <v>434</v>
      </c>
      <c r="B557" s="31"/>
      <c r="C557" s="31"/>
      <c r="D557" s="96"/>
      <c r="E557" s="97"/>
      <c r="F557" s="32">
        <v>51370</v>
      </c>
      <c r="G557" s="32">
        <v>51370</v>
      </c>
      <c r="H557" s="37">
        <f>G557/F557</f>
        <v>1</v>
      </c>
      <c r="I557" s="31"/>
      <c r="J557" s="36"/>
    </row>
    <row r="558" spans="1:10" ht="51">
      <c r="A558" s="47" t="s">
        <v>487</v>
      </c>
      <c r="B558" s="31">
        <v>180</v>
      </c>
      <c r="C558" s="31">
        <v>180</v>
      </c>
      <c r="D558" s="96">
        <f>C558-B558</f>
        <v>0</v>
      </c>
      <c r="E558" s="97">
        <f>C558/B558</f>
        <v>1</v>
      </c>
      <c r="F558" s="32"/>
      <c r="G558" s="32"/>
      <c r="H558" s="37"/>
      <c r="I558" s="31"/>
      <c r="J558" s="36"/>
    </row>
    <row r="559" spans="1:10" ht="12.75">
      <c r="A559" s="5" t="s">
        <v>435</v>
      </c>
      <c r="B559" s="31">
        <f>B558</f>
        <v>180</v>
      </c>
      <c r="C559" s="31">
        <f>C558</f>
        <v>180</v>
      </c>
      <c r="D559" s="96">
        <f>C559-B559</f>
        <v>0</v>
      </c>
      <c r="E559" s="97">
        <f>C559/B559</f>
        <v>1</v>
      </c>
      <c r="F559" s="32">
        <f>F557</f>
        <v>51370</v>
      </c>
      <c r="G559" s="32">
        <f>G557</f>
        <v>51370</v>
      </c>
      <c r="H559" s="37">
        <f>G559/F559</f>
        <v>1</v>
      </c>
      <c r="I559" s="4">
        <f>E559/H559</f>
        <v>1</v>
      </c>
      <c r="J559" s="36"/>
    </row>
    <row r="560" spans="1:10" ht="12.75">
      <c r="A560" s="5" t="s">
        <v>578</v>
      </c>
      <c r="B560" s="31">
        <f>B553+B556+B559</f>
        <v>8181</v>
      </c>
      <c r="C560" s="31">
        <f>C553+C556+C559</f>
        <v>8181</v>
      </c>
      <c r="D560" s="96">
        <f>C560-B560</f>
        <v>0</v>
      </c>
      <c r="E560" s="97">
        <f>C560/B560</f>
        <v>1</v>
      </c>
      <c r="F560" s="32">
        <f>F553+F556+F559</f>
        <v>248100</v>
      </c>
      <c r="G560" s="32">
        <f>G553+G556+G559</f>
        <v>248100</v>
      </c>
      <c r="H560" s="37">
        <f>G560/F560</f>
        <v>1</v>
      </c>
      <c r="I560" s="4">
        <f>E560/H560</f>
        <v>1</v>
      </c>
      <c r="J560" s="36"/>
    </row>
    <row r="561" spans="1:10" ht="12.75">
      <c r="A561" s="327" t="s">
        <v>219</v>
      </c>
      <c r="B561" s="328"/>
      <c r="C561" s="328"/>
      <c r="D561" s="328"/>
      <c r="E561" s="328"/>
      <c r="F561" s="328"/>
      <c r="G561" s="328"/>
      <c r="H561" s="328"/>
      <c r="I561" s="328"/>
      <c r="J561" s="329"/>
    </row>
    <row r="562" spans="1:10" ht="25.5">
      <c r="A562" s="36" t="s">
        <v>436</v>
      </c>
      <c r="B562" s="33"/>
      <c r="C562" s="33"/>
      <c r="D562" s="34"/>
      <c r="E562" s="35"/>
      <c r="F562" s="34">
        <v>4187741</v>
      </c>
      <c r="G562" s="34">
        <v>4187741</v>
      </c>
      <c r="H562" s="37">
        <f>G562/F562</f>
        <v>1</v>
      </c>
      <c r="I562" s="43"/>
      <c r="J562" s="36"/>
    </row>
    <row r="563" spans="1:10" ht="39.75" customHeight="1">
      <c r="A563" s="101" t="s">
        <v>437</v>
      </c>
      <c r="B563" s="105">
        <v>371</v>
      </c>
      <c r="C563" s="105">
        <v>371</v>
      </c>
      <c r="D563" s="102">
        <f>C563-B563</f>
        <v>0</v>
      </c>
      <c r="E563" s="103">
        <f>C563/B563</f>
        <v>1</v>
      </c>
      <c r="F563" s="86"/>
      <c r="G563" s="86"/>
      <c r="H563" s="104"/>
      <c r="I563" s="104"/>
      <c r="J563" s="36"/>
    </row>
    <row r="564" spans="1:10" ht="24.75" customHeight="1">
      <c r="A564" s="101" t="s">
        <v>438</v>
      </c>
      <c r="B564" s="105">
        <v>81972</v>
      </c>
      <c r="C564" s="105">
        <v>81972</v>
      </c>
      <c r="D564" s="102">
        <f>C564-B564</f>
        <v>0</v>
      </c>
      <c r="E564" s="103">
        <f>C564/B564</f>
        <v>1</v>
      </c>
      <c r="F564" s="86"/>
      <c r="G564" s="86"/>
      <c r="H564" s="104"/>
      <c r="I564" s="104"/>
      <c r="J564" s="36"/>
    </row>
    <row r="565" spans="1:10" ht="25.5">
      <c r="A565" s="101" t="s">
        <v>195</v>
      </c>
      <c r="B565" s="95">
        <v>4</v>
      </c>
      <c r="C565" s="95">
        <v>4</v>
      </c>
      <c r="D565" s="102">
        <f>C565-B565</f>
        <v>0</v>
      </c>
      <c r="E565" s="103">
        <f>C565/B565</f>
        <v>1</v>
      </c>
      <c r="F565" s="86"/>
      <c r="G565" s="86"/>
      <c r="H565" s="104"/>
      <c r="I565" s="104"/>
      <c r="J565" s="36"/>
    </row>
    <row r="566" spans="1:10" ht="13.5" customHeight="1">
      <c r="A566" s="3" t="s">
        <v>163</v>
      </c>
      <c r="B566" s="90">
        <f>SUM(B563:B565)</f>
        <v>82347</v>
      </c>
      <c r="C566" s="90">
        <f>SUM(C563:C565)</f>
        <v>82347</v>
      </c>
      <c r="D566" s="102">
        <f>C566-B566</f>
        <v>0</v>
      </c>
      <c r="E566" s="103">
        <f>C566/B566</f>
        <v>1</v>
      </c>
      <c r="F566" s="32">
        <f>SUM(F562:F565)</f>
        <v>4187741</v>
      </c>
      <c r="G566" s="32">
        <f>SUM(G562:G565)</f>
        <v>4187741</v>
      </c>
      <c r="H566" s="37">
        <f>G566/F566</f>
        <v>1</v>
      </c>
      <c r="I566" s="4">
        <f>E566/H566</f>
        <v>1</v>
      </c>
      <c r="J566" s="36"/>
    </row>
    <row r="567" spans="1:10" ht="27.75" customHeight="1">
      <c r="A567" s="1" t="s">
        <v>197</v>
      </c>
      <c r="B567" s="90"/>
      <c r="C567" s="90"/>
      <c r="D567" s="102"/>
      <c r="E567" s="103"/>
      <c r="F567" s="32">
        <v>8393110</v>
      </c>
      <c r="G567" s="32">
        <v>8393110</v>
      </c>
      <c r="H567" s="37">
        <f>G567/F567</f>
        <v>1</v>
      </c>
      <c r="I567" s="31"/>
      <c r="J567" s="36"/>
    </row>
    <row r="568" spans="1:10" ht="26.25" customHeight="1">
      <c r="A568" s="1" t="s">
        <v>198</v>
      </c>
      <c r="B568" s="90">
        <v>54</v>
      </c>
      <c r="C568" s="90">
        <v>54</v>
      </c>
      <c r="D568" s="102">
        <f>C568-B568</f>
        <v>0</v>
      </c>
      <c r="E568" s="103">
        <f>C568/B568</f>
        <v>1</v>
      </c>
      <c r="F568" s="32"/>
      <c r="G568" s="32"/>
      <c r="H568" s="37"/>
      <c r="I568" s="31"/>
      <c r="J568" s="36"/>
    </row>
    <row r="569" spans="1:10" ht="26.25" customHeight="1">
      <c r="A569" s="1" t="s">
        <v>199</v>
      </c>
      <c r="B569" s="90">
        <v>1100</v>
      </c>
      <c r="C569" s="90">
        <v>1100</v>
      </c>
      <c r="D569" s="102">
        <f>C569-B569</f>
        <v>0</v>
      </c>
      <c r="E569" s="103">
        <f>C569/B569</f>
        <v>1</v>
      </c>
      <c r="F569" s="32"/>
      <c r="G569" s="32"/>
      <c r="H569" s="37"/>
      <c r="I569" s="31"/>
      <c r="J569" s="36"/>
    </row>
    <row r="570" spans="1:10" ht="25.5">
      <c r="A570" s="1" t="s">
        <v>200</v>
      </c>
      <c r="B570" s="90">
        <v>547</v>
      </c>
      <c r="C570" s="90">
        <v>547</v>
      </c>
      <c r="D570" s="102">
        <f>C570-B570</f>
        <v>0</v>
      </c>
      <c r="E570" s="103">
        <f>C570/B570</f>
        <v>1</v>
      </c>
      <c r="F570" s="32"/>
      <c r="G570" s="32"/>
      <c r="H570" s="37"/>
      <c r="I570" s="31"/>
      <c r="J570" s="36"/>
    </row>
    <row r="571" spans="1:10" ht="12.75">
      <c r="A571" s="3" t="s">
        <v>203</v>
      </c>
      <c r="B571" s="90">
        <f>SUM(B568:B570)</f>
        <v>1701</v>
      </c>
      <c r="C571" s="90">
        <f>SUM(C568:C570)</f>
        <v>1701</v>
      </c>
      <c r="D571" s="102">
        <f>C571-B571</f>
        <v>0</v>
      </c>
      <c r="E571" s="103">
        <f>C571/B571</f>
        <v>1</v>
      </c>
      <c r="F571" s="32">
        <f>F567</f>
        <v>8393110</v>
      </c>
      <c r="G571" s="32">
        <f>G567</f>
        <v>8393110</v>
      </c>
      <c r="H571" s="37">
        <f>G571/F571</f>
        <v>1</v>
      </c>
      <c r="I571" s="4">
        <f>E571/H571</f>
        <v>1</v>
      </c>
      <c r="J571" s="36"/>
    </row>
    <row r="572" spans="1:10" ht="25.5">
      <c r="A572" s="38" t="s">
        <v>204</v>
      </c>
      <c r="B572" s="280"/>
      <c r="C572" s="280"/>
      <c r="D572" s="280"/>
      <c r="E572" s="280"/>
      <c r="F572" s="20">
        <v>1247989</v>
      </c>
      <c r="G572" s="20">
        <v>1247989</v>
      </c>
      <c r="H572" s="37">
        <f>G572/F572</f>
        <v>1</v>
      </c>
      <c r="I572" s="280"/>
      <c r="J572" s="280"/>
    </row>
    <row r="573" spans="1:10" ht="12.75">
      <c r="A573" s="38" t="s">
        <v>205</v>
      </c>
      <c r="B573" s="18">
        <v>11428</v>
      </c>
      <c r="C573" s="18">
        <v>11428</v>
      </c>
      <c r="D573" s="102">
        <f>C573-B573</f>
        <v>0</v>
      </c>
      <c r="E573" s="103">
        <f>C573/B573</f>
        <v>1</v>
      </c>
      <c r="F573" s="20"/>
      <c r="G573" s="20"/>
      <c r="H573" s="280"/>
      <c r="I573" s="280"/>
      <c r="J573" s="280"/>
    </row>
    <row r="574" spans="1:10" ht="38.25">
      <c r="A574" s="38" t="s">
        <v>164</v>
      </c>
      <c r="B574" s="18">
        <v>100</v>
      </c>
      <c r="C574" s="18">
        <v>100</v>
      </c>
      <c r="D574" s="152">
        <f>C574-B574</f>
        <v>0</v>
      </c>
      <c r="E574" s="153">
        <f>C574/B574</f>
        <v>1</v>
      </c>
      <c r="F574" s="20"/>
      <c r="G574" s="20"/>
      <c r="H574" s="280"/>
      <c r="I574" s="280"/>
      <c r="J574" s="280"/>
    </row>
    <row r="575" spans="1:10" ht="12.75">
      <c r="A575" s="38" t="s">
        <v>207</v>
      </c>
      <c r="B575" s="7">
        <v>12</v>
      </c>
      <c r="C575" s="7">
        <v>12</v>
      </c>
      <c r="D575" s="71">
        <f>C575-B575</f>
        <v>0</v>
      </c>
      <c r="E575" s="71">
        <f>C575/B575</f>
        <v>1</v>
      </c>
      <c r="F575" s="20"/>
      <c r="G575" s="20"/>
      <c r="H575" s="280"/>
      <c r="I575" s="280"/>
      <c r="J575" s="280"/>
    </row>
    <row r="576" spans="1:10" ht="12.75">
      <c r="A576" s="3" t="s">
        <v>221</v>
      </c>
      <c r="B576" s="90">
        <f>SUM(B573:B575)</f>
        <v>11540</v>
      </c>
      <c r="C576" s="90">
        <f>SUM(C573:C575)</f>
        <v>11540</v>
      </c>
      <c r="D576" s="102">
        <f>C576-B576</f>
        <v>0</v>
      </c>
      <c r="E576" s="103">
        <f>C576/B576</f>
        <v>1</v>
      </c>
      <c r="F576" s="32">
        <f>SUM(F572:F575)</f>
        <v>1247989</v>
      </c>
      <c r="G576" s="32">
        <f>SUM(G572:G575)</f>
        <v>1247989</v>
      </c>
      <c r="H576" s="37">
        <f>G576/F576</f>
        <v>1</v>
      </c>
      <c r="I576" s="4">
        <f>E576/H576</f>
        <v>1</v>
      </c>
      <c r="J576" s="280"/>
    </row>
    <row r="577" spans="1:10" ht="25.5" customHeight="1">
      <c r="A577" s="38" t="s">
        <v>208</v>
      </c>
      <c r="B577" s="34"/>
      <c r="C577" s="33"/>
      <c r="D577" s="34"/>
      <c r="E577" s="35"/>
      <c r="F577" s="34">
        <v>5596170</v>
      </c>
      <c r="G577" s="34">
        <v>5596170</v>
      </c>
      <c r="H577" s="35">
        <f>G577/F577</f>
        <v>1</v>
      </c>
      <c r="I577" s="35"/>
      <c r="J577" s="33"/>
    </row>
    <row r="578" spans="1:10" ht="27" customHeight="1">
      <c r="A578" s="101" t="s">
        <v>209</v>
      </c>
      <c r="B578" s="106">
        <v>25585</v>
      </c>
      <c r="C578" s="106">
        <v>25585</v>
      </c>
      <c r="D578" s="102">
        <f aca="true" t="shared" si="40" ref="D578:D595">C578-B578</f>
        <v>0</v>
      </c>
      <c r="E578" s="103">
        <f aca="true" t="shared" si="41" ref="E578:E595">C578/B578</f>
        <v>1</v>
      </c>
      <c r="F578" s="86"/>
      <c r="G578" s="86"/>
      <c r="H578" s="100"/>
      <c r="I578" s="100"/>
      <c r="J578" s="107"/>
    </row>
    <row r="579" spans="1:10" ht="12.75" customHeight="1">
      <c r="A579" s="101" t="s">
        <v>210</v>
      </c>
      <c r="B579" s="106">
        <v>276</v>
      </c>
      <c r="C579" s="106">
        <v>276</v>
      </c>
      <c r="D579" s="102">
        <f t="shared" si="40"/>
        <v>0</v>
      </c>
      <c r="E579" s="103">
        <f t="shared" si="41"/>
        <v>1</v>
      </c>
      <c r="F579" s="86"/>
      <c r="G579" s="86"/>
      <c r="H579" s="100"/>
      <c r="I579" s="100"/>
      <c r="J579" s="107"/>
    </row>
    <row r="580" spans="1:10" ht="26.25" customHeight="1">
      <c r="A580" s="101" t="s">
        <v>211</v>
      </c>
      <c r="B580" s="106">
        <v>98.7</v>
      </c>
      <c r="C580" s="106">
        <v>98.7</v>
      </c>
      <c r="D580" s="102">
        <f t="shared" si="40"/>
        <v>0</v>
      </c>
      <c r="E580" s="103">
        <f t="shared" si="41"/>
        <v>1</v>
      </c>
      <c r="F580" s="86"/>
      <c r="G580" s="86"/>
      <c r="H580" s="100"/>
      <c r="I580" s="100"/>
      <c r="J580" s="107"/>
    </row>
    <row r="581" spans="1:10" ht="12.75" customHeight="1">
      <c r="A581" s="5" t="s">
        <v>214</v>
      </c>
      <c r="B581" s="90">
        <f>SUM(B578:B580)</f>
        <v>25959.7</v>
      </c>
      <c r="C581" s="90">
        <f>SUM(C578:C580)</f>
        <v>25959.7</v>
      </c>
      <c r="D581" s="102">
        <f t="shared" si="40"/>
        <v>0</v>
      </c>
      <c r="E581" s="103">
        <f t="shared" si="41"/>
        <v>1</v>
      </c>
      <c r="F581" s="32">
        <f>SUM(F577:F580)</f>
        <v>5596170</v>
      </c>
      <c r="G581" s="32">
        <f>SUM(G577:G580)</f>
        <v>5596170</v>
      </c>
      <c r="H581" s="35">
        <f>G581/F581</f>
        <v>1</v>
      </c>
      <c r="I581" s="4">
        <f>E581/H581</f>
        <v>1</v>
      </c>
      <c r="J581" s="36"/>
    </row>
    <row r="582" spans="1:10" ht="12.75" customHeight="1">
      <c r="A582" s="47" t="s">
        <v>215</v>
      </c>
      <c r="B582" s="90"/>
      <c r="C582" s="90"/>
      <c r="D582" s="102"/>
      <c r="E582" s="103"/>
      <c r="F582" s="32">
        <v>20800</v>
      </c>
      <c r="G582" s="32">
        <v>20800</v>
      </c>
      <c r="H582" s="35">
        <f>G582/F582</f>
        <v>1</v>
      </c>
      <c r="I582" s="4"/>
      <c r="J582" s="36"/>
    </row>
    <row r="583" spans="1:10" ht="12.75" customHeight="1">
      <c r="A583" s="47" t="s">
        <v>167</v>
      </c>
      <c r="B583" s="90">
        <v>386340</v>
      </c>
      <c r="C583" s="90">
        <v>386340</v>
      </c>
      <c r="D583" s="102">
        <f t="shared" si="40"/>
        <v>0</v>
      </c>
      <c r="E583" s="103">
        <f t="shared" si="41"/>
        <v>1</v>
      </c>
      <c r="F583" s="32"/>
      <c r="G583" s="32"/>
      <c r="H583" s="35"/>
      <c r="I583" s="4"/>
      <c r="J583" s="36"/>
    </row>
    <row r="584" spans="1:10" ht="12.75" customHeight="1">
      <c r="A584" s="5" t="s">
        <v>220</v>
      </c>
      <c r="B584" s="90">
        <f>B583</f>
        <v>386340</v>
      </c>
      <c r="C584" s="90">
        <f>C583</f>
        <v>386340</v>
      </c>
      <c r="D584" s="102">
        <f t="shared" si="40"/>
        <v>0</v>
      </c>
      <c r="E584" s="103">
        <f t="shared" si="41"/>
        <v>1</v>
      </c>
      <c r="F584" s="32">
        <f>F582</f>
        <v>20800</v>
      </c>
      <c r="G584" s="32">
        <f>G582</f>
        <v>20800</v>
      </c>
      <c r="H584" s="35">
        <f>G584/F584</f>
        <v>1</v>
      </c>
      <c r="I584" s="4">
        <f>E584/H584</f>
        <v>1</v>
      </c>
      <c r="J584" s="36"/>
    </row>
    <row r="585" spans="1:10" ht="12.75" customHeight="1">
      <c r="A585" s="5" t="s">
        <v>109</v>
      </c>
      <c r="B585" s="90">
        <f>B566+B571+B576+B581+B584</f>
        <v>507887.7</v>
      </c>
      <c r="C585" s="90">
        <f>C566+C571+C576+C581+C584</f>
        <v>507887.7</v>
      </c>
      <c r="D585" s="102">
        <f t="shared" si="40"/>
        <v>0</v>
      </c>
      <c r="E585" s="103">
        <f t="shared" si="41"/>
        <v>1</v>
      </c>
      <c r="F585" s="90">
        <f>F566+F571+F576+F581+F584</f>
        <v>19445810</v>
      </c>
      <c r="G585" s="90">
        <f>G566+G571+G576+G581+G584</f>
        <v>19445810</v>
      </c>
      <c r="H585" s="35">
        <f>G585/F585</f>
        <v>1</v>
      </c>
      <c r="I585" s="4">
        <f>E585/H585</f>
        <v>1</v>
      </c>
      <c r="J585" s="198"/>
    </row>
    <row r="586" spans="1:10" ht="12.75" customHeight="1">
      <c r="A586" s="352" t="s">
        <v>439</v>
      </c>
      <c r="B586" s="353"/>
      <c r="C586" s="353"/>
      <c r="D586" s="353"/>
      <c r="E586" s="353"/>
      <c r="F586" s="353"/>
      <c r="G586" s="353"/>
      <c r="H586" s="353"/>
      <c r="I586" s="353"/>
      <c r="J586" s="354"/>
    </row>
    <row r="587" spans="1:10" ht="27" customHeight="1">
      <c r="A587" s="47" t="s">
        <v>218</v>
      </c>
      <c r="B587" s="90"/>
      <c r="C587" s="90"/>
      <c r="D587" s="102"/>
      <c r="E587" s="103"/>
      <c r="F587" s="32">
        <v>130400</v>
      </c>
      <c r="G587" s="32">
        <v>130400</v>
      </c>
      <c r="H587" s="35">
        <f>G587/F587</f>
        <v>1</v>
      </c>
      <c r="I587" s="4"/>
      <c r="J587" s="36"/>
    </row>
    <row r="588" spans="1:10" ht="27" customHeight="1">
      <c r="A588" s="47" t="s">
        <v>216</v>
      </c>
      <c r="B588" s="90">
        <v>3</v>
      </c>
      <c r="C588" s="90">
        <v>3</v>
      </c>
      <c r="D588" s="102">
        <f t="shared" si="40"/>
        <v>0</v>
      </c>
      <c r="E588" s="103">
        <f t="shared" si="41"/>
        <v>1</v>
      </c>
      <c r="F588" s="32"/>
      <c r="G588" s="32"/>
      <c r="H588" s="35"/>
      <c r="I588" s="4"/>
      <c r="J588" s="36"/>
    </row>
    <row r="589" spans="1:10" ht="12.75">
      <c r="A589" s="5" t="s">
        <v>111</v>
      </c>
      <c r="B589" s="90">
        <f>B588</f>
        <v>3</v>
      </c>
      <c r="C589" s="90">
        <f>C588</f>
        <v>3</v>
      </c>
      <c r="D589" s="102">
        <f t="shared" si="40"/>
        <v>0</v>
      </c>
      <c r="E589" s="103">
        <f t="shared" si="41"/>
        <v>1</v>
      </c>
      <c r="F589" s="32">
        <f>F587</f>
        <v>130400</v>
      </c>
      <c r="G589" s="32">
        <f>G587</f>
        <v>130400</v>
      </c>
      <c r="H589" s="35">
        <f>G589/F589</f>
        <v>1</v>
      </c>
      <c r="I589" s="4">
        <f>E589/H589</f>
        <v>1</v>
      </c>
      <c r="J589" s="36"/>
    </row>
    <row r="590" spans="1:10" ht="12.75">
      <c r="A590" s="341" t="s">
        <v>440</v>
      </c>
      <c r="B590" s="342"/>
      <c r="C590" s="342"/>
      <c r="D590" s="342"/>
      <c r="E590" s="342"/>
      <c r="F590" s="342"/>
      <c r="G590" s="342"/>
      <c r="H590" s="342"/>
      <c r="I590" s="342"/>
      <c r="J590" s="307"/>
    </row>
    <row r="591" spans="1:10" ht="25.5">
      <c r="A591" s="47" t="s">
        <v>224</v>
      </c>
      <c r="B591" s="280"/>
      <c r="C591" s="280"/>
      <c r="D591" s="280"/>
      <c r="E591" s="280"/>
      <c r="F591" s="6">
        <v>3749124</v>
      </c>
      <c r="G591" s="6">
        <v>3749124</v>
      </c>
      <c r="H591" s="35">
        <f>G591/F591</f>
        <v>1</v>
      </c>
      <c r="I591" s="280"/>
      <c r="J591" s="280"/>
    </row>
    <row r="592" spans="1:10" ht="76.5">
      <c r="A592" s="47" t="s">
        <v>326</v>
      </c>
      <c r="B592" s="7">
        <v>5.58</v>
      </c>
      <c r="C592" s="7">
        <v>5.58</v>
      </c>
      <c r="D592" s="102">
        <f t="shared" si="40"/>
        <v>0</v>
      </c>
      <c r="E592" s="103">
        <f t="shared" si="41"/>
        <v>1</v>
      </c>
      <c r="F592" s="280"/>
      <c r="G592" s="280"/>
      <c r="H592" s="280"/>
      <c r="I592" s="280"/>
      <c r="J592" s="280"/>
    </row>
    <row r="593" spans="1:10" ht="12.75">
      <c r="A593" s="5" t="s">
        <v>225</v>
      </c>
      <c r="B593" s="1">
        <f>B592</f>
        <v>5.58</v>
      </c>
      <c r="C593" s="1">
        <f>C592</f>
        <v>5.58</v>
      </c>
      <c r="D593" s="199">
        <f t="shared" si="40"/>
        <v>0</v>
      </c>
      <c r="E593" s="200">
        <f t="shared" si="41"/>
        <v>1</v>
      </c>
      <c r="F593" s="27">
        <f>F591</f>
        <v>3749124</v>
      </c>
      <c r="G593" s="27">
        <f>G591</f>
        <v>3749124</v>
      </c>
      <c r="H593" s="45">
        <f>G593/F593</f>
        <v>1</v>
      </c>
      <c r="I593" s="4">
        <f>E593/H593</f>
        <v>1</v>
      </c>
      <c r="J593" s="280"/>
    </row>
    <row r="594" spans="1:10" ht="26.25" customHeight="1">
      <c r="A594" s="1" t="s">
        <v>501</v>
      </c>
      <c r="B594" s="90"/>
      <c r="C594" s="90"/>
      <c r="D594" s="102"/>
      <c r="E594" s="103"/>
      <c r="F594" s="32">
        <f>F595/F722</f>
        <v>0.014551960031948205</v>
      </c>
      <c r="G594" s="32">
        <f>G595/G722</f>
        <v>0.014748147051668244</v>
      </c>
      <c r="H594" s="35"/>
      <c r="I594" s="31"/>
      <c r="J594" s="36"/>
    </row>
    <row r="595" spans="1:11" ht="12.75" customHeight="1">
      <c r="A595" s="5" t="s">
        <v>630</v>
      </c>
      <c r="B595" s="183">
        <f>B547+B560+B585+B589+B593</f>
        <v>516506.58</v>
      </c>
      <c r="C595" s="183">
        <f>C547+C560+C585+C589+C593</f>
        <v>516506.58</v>
      </c>
      <c r="D595" s="281">
        <f t="shared" si="40"/>
        <v>0</v>
      </c>
      <c r="E595" s="282">
        <f t="shared" si="41"/>
        <v>1</v>
      </c>
      <c r="F595" s="183">
        <f>F547+F560+F585+F589+F593</f>
        <v>32420508</v>
      </c>
      <c r="G595" s="183">
        <f>G547+G560+G585+G589+G593</f>
        <v>32420508</v>
      </c>
      <c r="H595" s="240">
        <f>G595/F595</f>
        <v>1</v>
      </c>
      <c r="I595" s="282">
        <f>E595/H595</f>
        <v>1</v>
      </c>
      <c r="J595" s="5"/>
      <c r="K595" s="234"/>
    </row>
    <row r="596" spans="1:10" ht="12.75" customHeight="1">
      <c r="A596" s="318" t="s">
        <v>637</v>
      </c>
      <c r="B596" s="319"/>
      <c r="C596" s="319"/>
      <c r="D596" s="319"/>
      <c r="E596" s="319"/>
      <c r="F596" s="319"/>
      <c r="G596" s="319"/>
      <c r="H596" s="319"/>
      <c r="I596" s="319"/>
      <c r="J596" s="320"/>
    </row>
    <row r="597" spans="1:10" ht="105.75" customHeight="1">
      <c r="A597" s="207" t="s">
        <v>3</v>
      </c>
      <c r="B597" s="5"/>
      <c r="C597" s="5"/>
      <c r="D597" s="5"/>
      <c r="E597" s="5"/>
      <c r="F597" s="20">
        <v>1431400</v>
      </c>
      <c r="G597" s="20">
        <v>1431400</v>
      </c>
      <c r="H597" s="69">
        <f>G597/F597</f>
        <v>1</v>
      </c>
      <c r="I597" s="5"/>
      <c r="J597" s="5"/>
    </row>
    <row r="598" spans="1:10" ht="51">
      <c r="A598" s="177" t="s">
        <v>4</v>
      </c>
      <c r="B598" s="49"/>
      <c r="C598" s="49"/>
      <c r="D598" s="49"/>
      <c r="E598" s="58"/>
      <c r="F598" s="46">
        <v>39895727.98</v>
      </c>
      <c r="G598" s="46">
        <v>39895727.98</v>
      </c>
      <c r="H598" s="69">
        <f>G598/F598</f>
        <v>1</v>
      </c>
      <c r="I598" s="4"/>
      <c r="J598" s="178"/>
    </row>
    <row r="599" spans="1:10" ht="63.75">
      <c r="A599" s="63" t="s">
        <v>638</v>
      </c>
      <c r="B599" s="49"/>
      <c r="C599" s="49"/>
      <c r="D599" s="58"/>
      <c r="E599" s="58"/>
      <c r="F599" s="46">
        <v>349719430</v>
      </c>
      <c r="G599" s="46">
        <v>349719430</v>
      </c>
      <c r="H599" s="69">
        <f aca="true" t="shared" si="42" ref="H599:H614">G599/F599</f>
        <v>1</v>
      </c>
      <c r="I599" s="4"/>
      <c r="J599" s="7"/>
    </row>
    <row r="600" spans="1:10" ht="69.75" customHeight="1">
      <c r="A600" s="63" t="s">
        <v>639</v>
      </c>
      <c r="B600" s="70"/>
      <c r="C600" s="70"/>
      <c r="D600" s="70"/>
      <c r="E600" s="58"/>
      <c r="F600" s="46">
        <v>16588700</v>
      </c>
      <c r="G600" s="46">
        <v>16588700</v>
      </c>
      <c r="H600" s="69">
        <f t="shared" si="42"/>
        <v>1</v>
      </c>
      <c r="I600" s="4"/>
      <c r="J600" s="7"/>
    </row>
    <row r="601" spans="1:10" ht="76.5" customHeight="1">
      <c r="A601" s="59" t="s">
        <v>5</v>
      </c>
      <c r="B601" s="57"/>
      <c r="C601" s="57"/>
      <c r="D601" s="57"/>
      <c r="E601" s="58"/>
      <c r="F601" s="46">
        <v>1028600</v>
      </c>
      <c r="G601" s="46">
        <v>1028600</v>
      </c>
      <c r="H601" s="69">
        <f t="shared" si="42"/>
        <v>1</v>
      </c>
      <c r="I601" s="4"/>
      <c r="J601" s="7"/>
    </row>
    <row r="602" spans="1:10" ht="51">
      <c r="A602" s="59" t="s">
        <v>345</v>
      </c>
      <c r="B602" s="57"/>
      <c r="C602" s="57"/>
      <c r="D602" s="57"/>
      <c r="E602" s="58"/>
      <c r="F602" s="46">
        <v>19176459.02</v>
      </c>
      <c r="G602" s="46">
        <v>19176459.02</v>
      </c>
      <c r="H602" s="69">
        <f t="shared" si="42"/>
        <v>1</v>
      </c>
      <c r="I602" s="4"/>
      <c r="J602" s="7"/>
    </row>
    <row r="603" spans="1:10" ht="89.25">
      <c r="A603" s="59" t="s">
        <v>640</v>
      </c>
      <c r="B603" s="57"/>
      <c r="C603" s="57"/>
      <c r="D603" s="57"/>
      <c r="E603" s="58"/>
      <c r="F603" s="46">
        <v>264260090</v>
      </c>
      <c r="G603" s="46">
        <v>264260090</v>
      </c>
      <c r="H603" s="69">
        <f t="shared" si="42"/>
        <v>1</v>
      </c>
      <c r="I603" s="4"/>
      <c r="J603" s="7"/>
    </row>
    <row r="604" spans="1:10" ht="38.25">
      <c r="A604" s="59" t="s">
        <v>346</v>
      </c>
      <c r="B604" s="49"/>
      <c r="C604" s="49"/>
      <c r="D604" s="58"/>
      <c r="E604" s="58"/>
      <c r="F604" s="46">
        <v>6288366</v>
      </c>
      <c r="G604" s="46">
        <v>6288366</v>
      </c>
      <c r="H604" s="69">
        <f t="shared" si="42"/>
        <v>1</v>
      </c>
      <c r="I604" s="4"/>
      <c r="J604" s="7"/>
    </row>
    <row r="605" spans="1:10" ht="51">
      <c r="A605" s="73" t="s">
        <v>347</v>
      </c>
      <c r="B605" s="70"/>
      <c r="C605" s="70"/>
      <c r="D605" s="70"/>
      <c r="E605" s="58"/>
      <c r="F605" s="46">
        <v>1192023</v>
      </c>
      <c r="G605" s="46">
        <v>1192023</v>
      </c>
      <c r="H605" s="69">
        <f t="shared" si="42"/>
        <v>1</v>
      </c>
      <c r="I605" s="4"/>
      <c r="J605" s="7"/>
    </row>
    <row r="606" spans="1:10" ht="51">
      <c r="A606" s="59" t="s">
        <v>14</v>
      </c>
      <c r="B606" s="57"/>
      <c r="C606" s="57"/>
      <c r="D606" s="57"/>
      <c r="E606" s="58"/>
      <c r="F606" s="46">
        <v>902300</v>
      </c>
      <c r="G606" s="46">
        <v>902300</v>
      </c>
      <c r="H606" s="69">
        <f t="shared" si="42"/>
        <v>1</v>
      </c>
      <c r="I606" s="4"/>
      <c r="J606" s="7"/>
    </row>
    <row r="607" spans="1:10" ht="25.5">
      <c r="A607" s="59" t="s">
        <v>16</v>
      </c>
      <c r="B607" s="49"/>
      <c r="C607" s="49"/>
      <c r="D607" s="58"/>
      <c r="E607" s="58"/>
      <c r="F607" s="46">
        <v>8570500</v>
      </c>
      <c r="G607" s="46">
        <v>8570500</v>
      </c>
      <c r="H607" s="69">
        <f t="shared" si="42"/>
        <v>1</v>
      </c>
      <c r="I607" s="4"/>
      <c r="J607" s="7"/>
    </row>
    <row r="608" spans="1:10" ht="25.5">
      <c r="A608" s="73" t="s">
        <v>350</v>
      </c>
      <c r="B608" s="70"/>
      <c r="C608" s="70"/>
      <c r="D608" s="70"/>
      <c r="E608" s="58"/>
      <c r="F608" s="46">
        <v>2634856</v>
      </c>
      <c r="G608" s="46">
        <v>2634856</v>
      </c>
      <c r="H608" s="69">
        <f t="shared" si="42"/>
        <v>1</v>
      </c>
      <c r="I608" s="4"/>
      <c r="J608" s="7"/>
    </row>
    <row r="609" spans="1:10" ht="63.75">
      <c r="A609" s="59" t="s">
        <v>351</v>
      </c>
      <c r="B609" s="70"/>
      <c r="C609" s="70"/>
      <c r="D609" s="70"/>
      <c r="E609" s="58"/>
      <c r="F609" s="46">
        <v>398757</v>
      </c>
      <c r="G609" s="46">
        <v>398757</v>
      </c>
      <c r="H609" s="69">
        <f t="shared" si="42"/>
        <v>1</v>
      </c>
      <c r="I609" s="4"/>
      <c r="J609" s="7"/>
    </row>
    <row r="610" spans="1:10" ht="38.25">
      <c r="A610" s="207" t="s">
        <v>568</v>
      </c>
      <c r="B610" s="70"/>
      <c r="C610" s="70"/>
      <c r="D610" s="70"/>
      <c r="E610" s="58"/>
      <c r="F610" s="46">
        <v>3176300</v>
      </c>
      <c r="G610" s="46">
        <v>3176300</v>
      </c>
      <c r="H610" s="69">
        <f t="shared" si="42"/>
        <v>1</v>
      </c>
      <c r="I610" s="4"/>
      <c r="J610" s="7"/>
    </row>
    <row r="611" spans="1:10" ht="127.5">
      <c r="A611" s="64" t="s">
        <v>581</v>
      </c>
      <c r="B611" s="57"/>
      <c r="C611" s="57"/>
      <c r="D611" s="57"/>
      <c r="E611" s="58"/>
      <c r="F611" s="46">
        <v>593600</v>
      </c>
      <c r="G611" s="46">
        <v>593600</v>
      </c>
      <c r="H611" s="69">
        <f t="shared" si="42"/>
        <v>1</v>
      </c>
      <c r="I611" s="4"/>
      <c r="J611" s="7"/>
    </row>
    <row r="612" spans="1:10" ht="267.75">
      <c r="A612" s="64" t="s">
        <v>19</v>
      </c>
      <c r="B612" s="57"/>
      <c r="C612" s="57"/>
      <c r="D612" s="57"/>
      <c r="E612" s="58"/>
      <c r="F612" s="46">
        <v>243000</v>
      </c>
      <c r="G612" s="46">
        <v>243000</v>
      </c>
      <c r="H612" s="69">
        <f t="shared" si="42"/>
        <v>1</v>
      </c>
      <c r="I612" s="4"/>
      <c r="J612" s="7"/>
    </row>
    <row r="613" spans="1:10" ht="25.5">
      <c r="A613" s="59" t="s">
        <v>641</v>
      </c>
      <c r="B613" s="49"/>
      <c r="C613" s="49"/>
      <c r="D613" s="58"/>
      <c r="E613" s="58"/>
      <c r="F613" s="46">
        <v>3217800</v>
      </c>
      <c r="G613" s="46">
        <f>F613</f>
        <v>3217800</v>
      </c>
      <c r="H613" s="69">
        <f t="shared" si="42"/>
        <v>1</v>
      </c>
      <c r="I613" s="4"/>
      <c r="J613" s="7"/>
    </row>
    <row r="614" spans="1:10" ht="25.5">
      <c r="A614" s="59" t="s">
        <v>22</v>
      </c>
      <c r="B614" s="49"/>
      <c r="C614" s="49"/>
      <c r="D614" s="58"/>
      <c r="E614" s="58"/>
      <c r="F614" s="46">
        <v>3737048</v>
      </c>
      <c r="G614" s="46">
        <v>3737048</v>
      </c>
      <c r="H614" s="69">
        <f t="shared" si="42"/>
        <v>1</v>
      </c>
      <c r="I614" s="4"/>
      <c r="J614" s="7"/>
    </row>
    <row r="615" spans="1:10" ht="25.5">
      <c r="A615" s="1" t="s">
        <v>501</v>
      </c>
      <c r="B615" s="7"/>
      <c r="C615" s="7"/>
      <c r="D615" s="7"/>
      <c r="E615" s="4"/>
      <c r="F615" s="4">
        <f>F616/F722</f>
        <v>0.3245435523455101</v>
      </c>
      <c r="G615" s="4">
        <f>G616/G722</f>
        <v>0.32891899264112884</v>
      </c>
      <c r="H615" s="4"/>
      <c r="I615" s="4"/>
      <c r="J615" s="7"/>
    </row>
    <row r="616" spans="1:11" ht="12.75">
      <c r="A616" s="3" t="s">
        <v>173</v>
      </c>
      <c r="B616" s="183"/>
      <c r="C616" s="183"/>
      <c r="D616" s="57"/>
      <c r="E616" s="58"/>
      <c r="F616" s="77">
        <f>SUM(F597:F614)</f>
        <v>723054957</v>
      </c>
      <c r="G616" s="77">
        <f>SUM(G597:G614)</f>
        <v>723054957</v>
      </c>
      <c r="H616" s="28">
        <f>G616/F616</f>
        <v>1</v>
      </c>
      <c r="I616" s="28">
        <v>1</v>
      </c>
      <c r="J616" s="28"/>
      <c r="K616" s="234"/>
    </row>
    <row r="617" spans="1:10" ht="12.75" customHeight="1">
      <c r="A617" s="321" t="s">
        <v>80</v>
      </c>
      <c r="B617" s="322"/>
      <c r="C617" s="322"/>
      <c r="D617" s="322"/>
      <c r="E617" s="322"/>
      <c r="F617" s="322"/>
      <c r="G617" s="322"/>
      <c r="H617" s="322"/>
      <c r="I617" s="322"/>
      <c r="J617" s="323"/>
    </row>
    <row r="618" spans="1:10" ht="12.75" customHeight="1">
      <c r="A618" s="343" t="s">
        <v>526</v>
      </c>
      <c r="B618" s="344"/>
      <c r="C618" s="344"/>
      <c r="D618" s="344"/>
      <c r="E618" s="344"/>
      <c r="F618" s="344"/>
      <c r="G618" s="344"/>
      <c r="H618" s="344"/>
      <c r="I618" s="344"/>
      <c r="J618" s="345"/>
    </row>
    <row r="619" spans="1:10" ht="25.5">
      <c r="A619" s="9" t="s">
        <v>413</v>
      </c>
      <c r="B619" s="6"/>
      <c r="C619" s="6"/>
      <c r="D619" s="6"/>
      <c r="E619" s="6"/>
      <c r="F619" s="6">
        <v>12919905.77</v>
      </c>
      <c r="G619" s="6">
        <v>12919905.77</v>
      </c>
      <c r="H619" s="6">
        <f>G619/F619</f>
        <v>1</v>
      </c>
      <c r="I619" s="27"/>
      <c r="J619" s="27"/>
    </row>
    <row r="620" spans="1:10" ht="25.5">
      <c r="A620" s="283" t="s">
        <v>415</v>
      </c>
      <c r="B620" s="6">
        <v>7</v>
      </c>
      <c r="C620" s="6">
        <v>7</v>
      </c>
      <c r="D620" s="6">
        <f>SUM(C620-B620)</f>
        <v>0</v>
      </c>
      <c r="E620" s="6">
        <f>SUM(C620/B620)</f>
        <v>1</v>
      </c>
      <c r="F620" s="6"/>
      <c r="G620" s="6"/>
      <c r="H620" s="6"/>
      <c r="I620" s="27"/>
      <c r="J620" s="178"/>
    </row>
    <row r="621" spans="1:10" ht="45">
      <c r="A621" s="182" t="s">
        <v>537</v>
      </c>
      <c r="B621" s="6">
        <v>135</v>
      </c>
      <c r="C621" s="6">
        <v>114</v>
      </c>
      <c r="D621" s="6">
        <f>SUM(C621-B621)</f>
        <v>-21</v>
      </c>
      <c r="E621" s="6">
        <f>SUM(C621/B621)</f>
        <v>0.8444444444444444</v>
      </c>
      <c r="F621" s="6"/>
      <c r="G621" s="6"/>
      <c r="H621" s="6"/>
      <c r="I621" s="27"/>
      <c r="J621" s="201" t="s">
        <v>527</v>
      </c>
    </row>
    <row r="622" spans="1:10" ht="38.25">
      <c r="A622" s="182" t="s">
        <v>539</v>
      </c>
      <c r="B622" s="6">
        <v>11369</v>
      </c>
      <c r="C622" s="6">
        <v>11544</v>
      </c>
      <c r="D622" s="6">
        <f>SUM(C622-B622)</f>
        <v>175</v>
      </c>
      <c r="E622" s="6">
        <f>SUM(C622/B622)</f>
        <v>1.015392734629255</v>
      </c>
      <c r="F622" s="6"/>
      <c r="G622" s="6"/>
      <c r="H622" s="6"/>
      <c r="I622" s="27"/>
      <c r="J622" s="201"/>
    </row>
    <row r="623" spans="1:10" ht="12.75">
      <c r="A623" s="3" t="s">
        <v>149</v>
      </c>
      <c r="B623" s="109">
        <f>SUM(B620:B622)</f>
        <v>11511</v>
      </c>
      <c r="C623" s="109">
        <f>SUM(C620:C622)</f>
        <v>11665</v>
      </c>
      <c r="D623" s="109">
        <f>C623-B623</f>
        <v>154</v>
      </c>
      <c r="E623" s="28">
        <f>C623/B623</f>
        <v>1.0133785075145514</v>
      </c>
      <c r="F623" s="77">
        <f>SUM(F619:F619)</f>
        <v>12919905.77</v>
      </c>
      <c r="G623" s="77">
        <f>SUM(G619:G621)</f>
        <v>12919905.77</v>
      </c>
      <c r="H623" s="28">
        <f>G623/F623</f>
        <v>1</v>
      </c>
      <c r="I623" s="28">
        <f>E623/H623</f>
        <v>1.0133785075145514</v>
      </c>
      <c r="J623" s="74"/>
    </row>
    <row r="624" spans="1:10" ht="12.75">
      <c r="A624" s="343" t="s">
        <v>528</v>
      </c>
      <c r="B624" s="344"/>
      <c r="C624" s="344"/>
      <c r="D624" s="344"/>
      <c r="E624" s="344"/>
      <c r="F624" s="344"/>
      <c r="G624" s="344"/>
      <c r="H624" s="344"/>
      <c r="I624" s="344"/>
      <c r="J624" s="345"/>
    </row>
    <row r="625" spans="1:10" ht="38.25">
      <c r="A625" s="9" t="s">
        <v>550</v>
      </c>
      <c r="B625" s="6"/>
      <c r="C625" s="6"/>
      <c r="D625" s="6"/>
      <c r="E625" s="6"/>
      <c r="F625" s="6">
        <v>3103685.4</v>
      </c>
      <c r="G625" s="6">
        <v>3103685.4</v>
      </c>
      <c r="H625" s="4">
        <f>G625/F625</f>
        <v>1</v>
      </c>
      <c r="I625" s="27"/>
      <c r="J625" s="27"/>
    </row>
    <row r="626" spans="1:10" ht="25.5">
      <c r="A626" s="9" t="s">
        <v>551</v>
      </c>
      <c r="B626" s="6"/>
      <c r="C626" s="6"/>
      <c r="D626" s="6"/>
      <c r="E626" s="6"/>
      <c r="F626" s="6">
        <v>3921833.47</v>
      </c>
      <c r="G626" s="6">
        <v>3921833.47</v>
      </c>
      <c r="H626" s="4">
        <f>G626/F626</f>
        <v>1</v>
      </c>
      <c r="I626" s="27"/>
      <c r="J626" s="284"/>
    </row>
    <row r="627" spans="1:10" ht="25.5">
      <c r="A627" s="9" t="s">
        <v>553</v>
      </c>
      <c r="B627" s="6"/>
      <c r="C627" s="6"/>
      <c r="D627" s="6"/>
      <c r="E627" s="6"/>
      <c r="F627" s="6">
        <v>7774786.9</v>
      </c>
      <c r="G627" s="6">
        <v>7774786.9</v>
      </c>
      <c r="H627" s="4">
        <f>G626/F626</f>
        <v>1</v>
      </c>
      <c r="I627" s="27"/>
      <c r="J627" s="284"/>
    </row>
    <row r="628" spans="1:10" ht="25.5">
      <c r="A628" s="9" t="s">
        <v>554</v>
      </c>
      <c r="B628" s="6"/>
      <c r="C628" s="6"/>
      <c r="D628" s="6"/>
      <c r="E628" s="6"/>
      <c r="F628" s="6">
        <v>9268459.47</v>
      </c>
      <c r="G628" s="6">
        <v>9268459.47</v>
      </c>
      <c r="H628" s="4">
        <f>G627/F627</f>
        <v>1</v>
      </c>
      <c r="I628" s="27"/>
      <c r="J628" s="284"/>
    </row>
    <row r="629" spans="1:10" ht="51">
      <c r="A629" s="182" t="s">
        <v>555</v>
      </c>
      <c r="B629" s="6">
        <v>8</v>
      </c>
      <c r="C629" s="6">
        <v>8</v>
      </c>
      <c r="D629" s="6">
        <f aca="true" t="shared" si="43" ref="D629:D640">SUM(C629-B629)</f>
        <v>0</v>
      </c>
      <c r="E629" s="6">
        <f aca="true" t="shared" si="44" ref="E629:E641">SUM(C629/B629)</f>
        <v>1</v>
      </c>
      <c r="F629" s="6"/>
      <c r="G629" s="6"/>
      <c r="H629" s="6"/>
      <c r="I629" s="27"/>
      <c r="J629" s="178"/>
    </row>
    <row r="630" spans="1:10" ht="38.25">
      <c r="A630" s="182" t="s">
        <v>556</v>
      </c>
      <c r="B630" s="6">
        <v>6</v>
      </c>
      <c r="C630" s="6">
        <v>3</v>
      </c>
      <c r="D630" s="6">
        <f t="shared" si="43"/>
        <v>-3</v>
      </c>
      <c r="E630" s="6">
        <f t="shared" si="44"/>
        <v>0.5</v>
      </c>
      <c r="F630" s="6"/>
      <c r="G630" s="6"/>
      <c r="H630" s="6"/>
      <c r="I630" s="27"/>
      <c r="J630" s="178"/>
    </row>
    <row r="631" spans="1:10" ht="51">
      <c r="A631" s="182" t="s">
        <v>557</v>
      </c>
      <c r="B631" s="6">
        <v>7</v>
      </c>
      <c r="C631" s="6">
        <v>7</v>
      </c>
      <c r="D631" s="6">
        <f t="shared" si="43"/>
        <v>0</v>
      </c>
      <c r="E631" s="6">
        <f t="shared" si="44"/>
        <v>1</v>
      </c>
      <c r="F631" s="6"/>
      <c r="G631" s="6"/>
      <c r="H631" s="6"/>
      <c r="I631" s="27"/>
      <c r="J631" s="178"/>
    </row>
    <row r="632" spans="1:10" ht="38.25">
      <c r="A632" s="182" t="s">
        <v>383</v>
      </c>
      <c r="B632" s="6">
        <v>12</v>
      </c>
      <c r="C632" s="6">
        <v>19</v>
      </c>
      <c r="D632" s="6">
        <f t="shared" si="43"/>
        <v>7</v>
      </c>
      <c r="E632" s="6">
        <f t="shared" si="44"/>
        <v>1.5833333333333333</v>
      </c>
      <c r="F632" s="6"/>
      <c r="G632" s="6"/>
      <c r="H632" s="6"/>
      <c r="I632" s="27"/>
      <c r="J632" s="178"/>
    </row>
    <row r="633" spans="1:10" ht="63.75">
      <c r="A633" s="182" t="s">
        <v>392</v>
      </c>
      <c r="B633" s="6">
        <v>2</v>
      </c>
      <c r="C633" s="6">
        <v>2</v>
      </c>
      <c r="D633" s="6">
        <f t="shared" si="43"/>
        <v>0</v>
      </c>
      <c r="E633" s="6">
        <f t="shared" si="44"/>
        <v>1</v>
      </c>
      <c r="F633" s="6"/>
      <c r="G633" s="6"/>
      <c r="H633" s="6"/>
      <c r="I633" s="27"/>
      <c r="J633" s="178"/>
    </row>
    <row r="634" spans="1:10" ht="25.5">
      <c r="A634" s="182" t="s">
        <v>384</v>
      </c>
      <c r="B634" s="6">
        <v>4</v>
      </c>
      <c r="C634" s="6">
        <v>4</v>
      </c>
      <c r="D634" s="6">
        <f t="shared" si="43"/>
        <v>0</v>
      </c>
      <c r="E634" s="6">
        <f t="shared" si="44"/>
        <v>1</v>
      </c>
      <c r="F634" s="6"/>
      <c r="G634" s="6"/>
      <c r="H634" s="6"/>
      <c r="I634" s="27"/>
      <c r="J634" s="178"/>
    </row>
    <row r="635" spans="1:10" ht="25.5">
      <c r="A635" s="182" t="s">
        <v>385</v>
      </c>
      <c r="B635" s="6">
        <v>7</v>
      </c>
      <c r="C635" s="6">
        <v>7</v>
      </c>
      <c r="D635" s="6">
        <f t="shared" si="43"/>
        <v>0</v>
      </c>
      <c r="E635" s="6">
        <f t="shared" si="44"/>
        <v>1</v>
      </c>
      <c r="F635" s="6"/>
      <c r="G635" s="6"/>
      <c r="H635" s="6"/>
      <c r="I635" s="27"/>
      <c r="J635" s="178"/>
    </row>
    <row r="636" spans="1:10" ht="51">
      <c r="A636" s="182" t="s">
        <v>387</v>
      </c>
      <c r="B636" s="6">
        <v>48</v>
      </c>
      <c r="C636" s="6">
        <v>48</v>
      </c>
      <c r="D636" s="6">
        <f t="shared" si="43"/>
        <v>0</v>
      </c>
      <c r="E636" s="6">
        <f t="shared" si="44"/>
        <v>1</v>
      </c>
      <c r="F636" s="6"/>
      <c r="G636" s="6"/>
      <c r="H636" s="6"/>
      <c r="I636" s="27"/>
      <c r="J636" s="178"/>
    </row>
    <row r="637" spans="1:10" ht="38.25">
      <c r="A637" s="182" t="s">
        <v>388</v>
      </c>
      <c r="B637" s="6">
        <v>6</v>
      </c>
      <c r="C637" s="6">
        <v>6</v>
      </c>
      <c r="D637" s="6">
        <f t="shared" si="43"/>
        <v>0</v>
      </c>
      <c r="E637" s="6">
        <f t="shared" si="44"/>
        <v>1</v>
      </c>
      <c r="F637" s="6"/>
      <c r="G637" s="6"/>
      <c r="H637" s="6"/>
      <c r="I637" s="27"/>
      <c r="J637" s="178"/>
    </row>
    <row r="638" spans="1:10" ht="51">
      <c r="A638" s="182" t="s">
        <v>389</v>
      </c>
      <c r="B638" s="6">
        <v>11</v>
      </c>
      <c r="C638" s="6">
        <v>11</v>
      </c>
      <c r="D638" s="6">
        <f t="shared" si="43"/>
        <v>0</v>
      </c>
      <c r="E638" s="6">
        <f t="shared" si="44"/>
        <v>1</v>
      </c>
      <c r="F638" s="6"/>
      <c r="G638" s="6"/>
      <c r="H638" s="6"/>
      <c r="I638" s="27"/>
      <c r="J638" s="178"/>
    </row>
    <row r="639" spans="1:10" ht="38.25">
      <c r="A639" s="182" t="s">
        <v>390</v>
      </c>
      <c r="B639" s="6">
        <v>16</v>
      </c>
      <c r="C639" s="6">
        <v>17</v>
      </c>
      <c r="D639" s="6">
        <f t="shared" si="43"/>
        <v>1</v>
      </c>
      <c r="E639" s="6">
        <f t="shared" si="44"/>
        <v>1.0625</v>
      </c>
      <c r="F639" s="6"/>
      <c r="G639" s="6"/>
      <c r="H639" s="6"/>
      <c r="I639" s="27"/>
      <c r="J639" s="178"/>
    </row>
    <row r="640" spans="1:10" ht="38.25">
      <c r="A640" s="182" t="s">
        <v>391</v>
      </c>
      <c r="B640" s="6">
        <v>83</v>
      </c>
      <c r="C640" s="6">
        <v>83</v>
      </c>
      <c r="D640" s="6">
        <f t="shared" si="43"/>
        <v>0</v>
      </c>
      <c r="E640" s="6">
        <f t="shared" si="44"/>
        <v>1</v>
      </c>
      <c r="F640" s="6"/>
      <c r="G640" s="6"/>
      <c r="H640" s="6"/>
      <c r="I640" s="27"/>
      <c r="J640" s="178"/>
    </row>
    <row r="641" spans="1:10" ht="12.75">
      <c r="A641" s="3" t="s">
        <v>578</v>
      </c>
      <c r="B641" s="109">
        <f>SUM(B629:B640)</f>
        <v>210</v>
      </c>
      <c r="C641" s="109">
        <f>SUM(C629:C640)</f>
        <v>215</v>
      </c>
      <c r="D641" s="109">
        <f>C641-B641</f>
        <v>5</v>
      </c>
      <c r="E641" s="114">
        <f t="shared" si="44"/>
        <v>1.0238095238095237</v>
      </c>
      <c r="F641" s="77">
        <f>SUM(F625:F628)</f>
        <v>24068765.240000002</v>
      </c>
      <c r="G641" s="77">
        <f>SUM(G625:G628)</f>
        <v>24068765.240000002</v>
      </c>
      <c r="H641" s="28">
        <f>G641/F641</f>
        <v>1</v>
      </c>
      <c r="I641" s="28">
        <f>E641/H641</f>
        <v>1.0238095238095237</v>
      </c>
      <c r="J641" s="110"/>
    </row>
    <row r="642" spans="1:10" ht="12.75">
      <c r="A642" s="305" t="s">
        <v>529</v>
      </c>
      <c r="B642" s="346"/>
      <c r="C642" s="346"/>
      <c r="D642" s="346"/>
      <c r="E642" s="346"/>
      <c r="F642" s="346"/>
      <c r="G642" s="346"/>
      <c r="H642" s="346"/>
      <c r="I642" s="346"/>
      <c r="J642" s="347"/>
    </row>
    <row r="643" spans="1:10" ht="38.25">
      <c r="A643" s="1" t="s">
        <v>394</v>
      </c>
      <c r="B643" s="236"/>
      <c r="C643" s="236"/>
      <c r="D643" s="236"/>
      <c r="E643" s="236"/>
      <c r="F643" s="248">
        <v>2940000</v>
      </c>
      <c r="G643" s="248">
        <v>2940000</v>
      </c>
      <c r="H643" s="17">
        <f>G643/F643</f>
        <v>1</v>
      </c>
      <c r="I643" s="236"/>
      <c r="J643" s="236"/>
    </row>
    <row r="644" spans="1:10" ht="38.25">
      <c r="A644" s="1" t="s">
        <v>396</v>
      </c>
      <c r="B644" s="139">
        <v>11</v>
      </c>
      <c r="C644" s="139">
        <v>11</v>
      </c>
      <c r="D644" s="20">
        <f>SUM(C644-B644)</f>
        <v>0</v>
      </c>
      <c r="E644" s="20">
        <f>SUM(C644/B644)</f>
        <v>1</v>
      </c>
      <c r="F644" s="236"/>
      <c r="G644" s="236"/>
      <c r="H644" s="236"/>
      <c r="I644" s="236"/>
      <c r="J644" s="236"/>
    </row>
    <row r="645" spans="1:10" ht="51">
      <c r="A645" s="1" t="s">
        <v>397</v>
      </c>
      <c r="B645" s="139">
        <v>60</v>
      </c>
      <c r="C645" s="139">
        <v>69</v>
      </c>
      <c r="D645" s="20">
        <f>SUM(C645-B645)</f>
        <v>9</v>
      </c>
      <c r="E645" s="20">
        <f>SUM(C645/B645)</f>
        <v>1.15</v>
      </c>
      <c r="F645" s="236"/>
      <c r="G645" s="236"/>
      <c r="H645" s="236"/>
      <c r="I645" s="236"/>
      <c r="J645" s="236"/>
    </row>
    <row r="646" spans="1:10" ht="12.75">
      <c r="A646" s="3" t="s">
        <v>109</v>
      </c>
      <c r="B646" s="191">
        <f>SUM(B644:B645)</f>
        <v>71</v>
      </c>
      <c r="C646" s="191">
        <f>SUM(C644:C645)</f>
        <v>80</v>
      </c>
      <c r="D646" s="22">
        <f>C646-B646</f>
        <v>9</v>
      </c>
      <c r="E646" s="69">
        <f>SUM(C646/B646)</f>
        <v>1.1267605633802817</v>
      </c>
      <c r="F646" s="285">
        <f>F643</f>
        <v>2940000</v>
      </c>
      <c r="G646" s="285">
        <f>G643</f>
        <v>2940000</v>
      </c>
      <c r="H646" s="4">
        <f>G646/F646</f>
        <v>1</v>
      </c>
      <c r="I646" s="236"/>
      <c r="J646" s="236"/>
    </row>
    <row r="647" spans="1:10" ht="25.5">
      <c r="A647" s="1" t="s">
        <v>501</v>
      </c>
      <c r="B647" s="129"/>
      <c r="C647" s="129"/>
      <c r="D647" s="129"/>
      <c r="E647" s="11"/>
      <c r="F647" s="6">
        <f>F648/F722</f>
        <v>0.017922002476529024</v>
      </c>
      <c r="G647" s="6">
        <f>G648/G722</f>
        <v>0.018163623828262126</v>
      </c>
      <c r="H647" s="77"/>
      <c r="I647" s="28"/>
      <c r="J647" s="110"/>
    </row>
    <row r="648" spans="1:10" ht="12.75">
      <c r="A648" s="3" t="s">
        <v>174</v>
      </c>
      <c r="B648" s="109">
        <f>B623+B641+B646</f>
        <v>11792</v>
      </c>
      <c r="C648" s="109">
        <f>C623+C641+C646</f>
        <v>11960</v>
      </c>
      <c r="D648" s="109">
        <f>C648-B648</f>
        <v>168</v>
      </c>
      <c r="E648" s="28">
        <f>(E623+E641)/2</f>
        <v>1.0185940156620377</v>
      </c>
      <c r="F648" s="77">
        <f>F641+F623+F646</f>
        <v>39928671.010000005</v>
      </c>
      <c r="G648" s="77">
        <f>G641+G623+G646</f>
        <v>39928671.010000005</v>
      </c>
      <c r="H648" s="28">
        <f>G648/F648</f>
        <v>1</v>
      </c>
      <c r="I648" s="28">
        <f>E648/H648</f>
        <v>1.0185940156620377</v>
      </c>
      <c r="J648" s="110"/>
    </row>
    <row r="649" spans="1:10" ht="12.75" customHeight="1">
      <c r="A649" s="318" t="s">
        <v>100</v>
      </c>
      <c r="B649" s="319"/>
      <c r="C649" s="319"/>
      <c r="D649" s="319"/>
      <c r="E649" s="319"/>
      <c r="F649" s="319"/>
      <c r="G649" s="319"/>
      <c r="H649" s="319"/>
      <c r="I649" s="319"/>
      <c r="J649" s="320"/>
    </row>
    <row r="650" spans="1:10" ht="12.75" customHeight="1">
      <c r="A650" s="305" t="s">
        <v>323</v>
      </c>
      <c r="B650" s="339"/>
      <c r="C650" s="339"/>
      <c r="D650" s="339"/>
      <c r="E650" s="339"/>
      <c r="F650" s="339"/>
      <c r="G650" s="339"/>
      <c r="H650" s="339"/>
      <c r="I650" s="340"/>
      <c r="J650" s="110"/>
    </row>
    <row r="651" spans="1:10" ht="12.75">
      <c r="A651" s="385" t="s">
        <v>419</v>
      </c>
      <c r="B651" s="386"/>
      <c r="C651" s="386"/>
      <c r="D651" s="386"/>
      <c r="E651" s="386"/>
      <c r="F651" s="386"/>
      <c r="G651" s="386"/>
      <c r="H651" s="386"/>
      <c r="I651" s="386"/>
      <c r="J651" s="387"/>
    </row>
    <row r="652" spans="1:10" ht="25.5">
      <c r="A652" s="1" t="s">
        <v>234</v>
      </c>
      <c r="B652" s="139">
        <v>10702</v>
      </c>
      <c r="C652" s="139">
        <v>10694</v>
      </c>
      <c r="D652" s="148">
        <f aca="true" t="shared" si="45" ref="D652:D661">SUM(C652-B652)</f>
        <v>-8</v>
      </c>
      <c r="E652" s="20">
        <f aca="true" t="shared" si="46" ref="E652:E661">SUM(C652/B652)</f>
        <v>0.999252476172678</v>
      </c>
      <c r="F652" s="12">
        <v>163030200</v>
      </c>
      <c r="G652" s="12">
        <v>162867567.28</v>
      </c>
      <c r="H652" s="69">
        <f>G652/F652</f>
        <v>0.9990024380758903</v>
      </c>
      <c r="I652" s="69"/>
      <c r="J652" s="15"/>
    </row>
    <row r="653" spans="1:10" ht="63.75">
      <c r="A653" s="1" t="s">
        <v>235</v>
      </c>
      <c r="B653" s="139">
        <v>18</v>
      </c>
      <c r="C653" s="139">
        <v>18</v>
      </c>
      <c r="D653" s="148">
        <f t="shared" si="45"/>
        <v>0</v>
      </c>
      <c r="E653" s="20">
        <f t="shared" si="46"/>
        <v>1</v>
      </c>
      <c r="F653" s="12">
        <v>203900</v>
      </c>
      <c r="G653" s="12">
        <v>179664.77</v>
      </c>
      <c r="H653" s="69">
        <f aca="true" t="shared" si="47" ref="H653:H661">G653/F653</f>
        <v>0.8811415890142226</v>
      </c>
      <c r="I653" s="69"/>
      <c r="J653" s="130" t="s">
        <v>256</v>
      </c>
    </row>
    <row r="654" spans="1:10" ht="36">
      <c r="A654" s="1" t="s">
        <v>236</v>
      </c>
      <c r="B654" s="139">
        <v>3761</v>
      </c>
      <c r="C654" s="139">
        <v>3761</v>
      </c>
      <c r="D654" s="148">
        <f t="shared" si="45"/>
        <v>0</v>
      </c>
      <c r="E654" s="20">
        <f t="shared" si="46"/>
        <v>1</v>
      </c>
      <c r="F654" s="12">
        <v>42260700</v>
      </c>
      <c r="G654" s="12">
        <v>35869323.56</v>
      </c>
      <c r="H654" s="69">
        <f t="shared" si="47"/>
        <v>0.8487631193993475</v>
      </c>
      <c r="I654" s="69"/>
      <c r="J654" s="130" t="s">
        <v>256</v>
      </c>
    </row>
    <row r="655" spans="1:10" ht="36">
      <c r="A655" s="1" t="s">
        <v>237</v>
      </c>
      <c r="B655" s="139">
        <v>19</v>
      </c>
      <c r="C655" s="139">
        <v>19</v>
      </c>
      <c r="D655" s="148">
        <f t="shared" si="45"/>
        <v>0</v>
      </c>
      <c r="E655" s="20">
        <f t="shared" si="46"/>
        <v>1</v>
      </c>
      <c r="F655" s="12">
        <v>145500</v>
      </c>
      <c r="G655" s="12">
        <v>113891.99</v>
      </c>
      <c r="H655" s="69">
        <f t="shared" si="47"/>
        <v>0.7827628178694158</v>
      </c>
      <c r="I655" s="69"/>
      <c r="J655" s="130" t="s">
        <v>256</v>
      </c>
    </row>
    <row r="656" spans="1:10" ht="38.25">
      <c r="A656" s="1" t="s">
        <v>238</v>
      </c>
      <c r="B656" s="139">
        <v>1</v>
      </c>
      <c r="C656" s="139">
        <v>1</v>
      </c>
      <c r="D656" s="140">
        <f t="shared" si="45"/>
        <v>0</v>
      </c>
      <c r="E656" s="69">
        <f t="shared" si="46"/>
        <v>1</v>
      </c>
      <c r="F656" s="12">
        <v>2100</v>
      </c>
      <c r="G656" s="12">
        <v>2068.99</v>
      </c>
      <c r="H656" s="69">
        <f t="shared" si="47"/>
        <v>0.9852333333333332</v>
      </c>
      <c r="I656" s="69"/>
      <c r="J656" s="15"/>
    </row>
    <row r="657" spans="1:10" ht="36">
      <c r="A657" s="1" t="s">
        <v>239</v>
      </c>
      <c r="B657" s="139">
        <v>71</v>
      </c>
      <c r="C657" s="139">
        <v>71</v>
      </c>
      <c r="D657" s="148">
        <f t="shared" si="45"/>
        <v>0</v>
      </c>
      <c r="E657" s="20">
        <f t="shared" si="46"/>
        <v>1</v>
      </c>
      <c r="F657" s="12">
        <v>2941100</v>
      </c>
      <c r="G657" s="12">
        <v>2712784.58</v>
      </c>
      <c r="H657" s="69">
        <f t="shared" si="47"/>
        <v>0.9223707388392098</v>
      </c>
      <c r="I657" s="69"/>
      <c r="J657" s="130" t="s">
        <v>256</v>
      </c>
    </row>
    <row r="658" spans="1:10" ht="38.25">
      <c r="A658" s="1" t="s">
        <v>240</v>
      </c>
      <c r="B658" s="139">
        <v>305</v>
      </c>
      <c r="C658" s="139">
        <v>304</v>
      </c>
      <c r="D658" s="140">
        <f t="shared" si="45"/>
        <v>-1</v>
      </c>
      <c r="E658" s="69">
        <f t="shared" si="46"/>
        <v>0.9967213114754099</v>
      </c>
      <c r="F658" s="12">
        <v>4198000</v>
      </c>
      <c r="G658" s="12">
        <v>4170494.84</v>
      </c>
      <c r="H658" s="69">
        <f t="shared" si="47"/>
        <v>0.9934480323963792</v>
      </c>
      <c r="I658" s="69"/>
      <c r="J658" s="15"/>
    </row>
    <row r="659" spans="1:10" ht="25.5">
      <c r="A659" s="1" t="s">
        <v>241</v>
      </c>
      <c r="B659" s="139">
        <v>2126</v>
      </c>
      <c r="C659" s="139">
        <v>2126</v>
      </c>
      <c r="D659" s="140">
        <f t="shared" si="45"/>
        <v>0</v>
      </c>
      <c r="E659" s="69">
        <f t="shared" si="46"/>
        <v>1</v>
      </c>
      <c r="F659" s="12">
        <v>6221300</v>
      </c>
      <c r="G659" s="12">
        <v>6221300</v>
      </c>
      <c r="H659" s="69">
        <f t="shared" si="47"/>
        <v>1</v>
      </c>
      <c r="I659" s="69"/>
      <c r="J659" s="15"/>
    </row>
    <row r="660" spans="1:10" ht="48">
      <c r="A660" s="15" t="s">
        <v>259</v>
      </c>
      <c r="B660" s="139">
        <v>0</v>
      </c>
      <c r="C660" s="139">
        <v>0</v>
      </c>
      <c r="D660" s="140">
        <f t="shared" si="45"/>
        <v>0</v>
      </c>
      <c r="E660" s="69"/>
      <c r="F660" s="12">
        <v>32000</v>
      </c>
      <c r="G660" s="12">
        <v>0</v>
      </c>
      <c r="H660" s="69">
        <f t="shared" si="47"/>
        <v>0</v>
      </c>
      <c r="I660" s="69"/>
      <c r="J660" s="130" t="s">
        <v>260</v>
      </c>
    </row>
    <row r="661" spans="1:10" ht="12.75">
      <c r="A661" s="3" t="s">
        <v>158</v>
      </c>
      <c r="B661" s="66">
        <f>SUM(B652:B660)</f>
        <v>17003</v>
      </c>
      <c r="C661" s="66">
        <f>SUM(C652:C660)</f>
        <v>16994</v>
      </c>
      <c r="D661" s="113">
        <f t="shared" si="45"/>
        <v>-9</v>
      </c>
      <c r="E661" s="114">
        <f t="shared" si="46"/>
        <v>0.9994706816444157</v>
      </c>
      <c r="F661" s="67">
        <f>SUM(F652:F660)</f>
        <v>219034800</v>
      </c>
      <c r="G661" s="67">
        <f>SUM(G652:G660)</f>
        <v>212137096.01000005</v>
      </c>
      <c r="H661" s="114">
        <f t="shared" si="47"/>
        <v>0.968508638855561</v>
      </c>
      <c r="I661" s="114"/>
      <c r="J661" s="115"/>
    </row>
    <row r="662" spans="1:10" ht="12.75">
      <c r="A662" s="385" t="s">
        <v>242</v>
      </c>
      <c r="B662" s="386"/>
      <c r="C662" s="386"/>
      <c r="D662" s="386"/>
      <c r="E662" s="386"/>
      <c r="F662" s="386"/>
      <c r="G662" s="386"/>
      <c r="H662" s="386"/>
      <c r="I662" s="386"/>
      <c r="J662" s="387"/>
    </row>
    <row r="663" spans="1:10" ht="38.25">
      <c r="A663" s="1" t="s">
        <v>332</v>
      </c>
      <c r="B663" s="12">
        <v>39</v>
      </c>
      <c r="C663" s="12">
        <v>39</v>
      </c>
      <c r="D663" s="140">
        <f>SUM(C663-B663)</f>
        <v>0</v>
      </c>
      <c r="E663" s="69">
        <f>SUM(C663/B663)</f>
        <v>1</v>
      </c>
      <c r="F663" s="12">
        <v>7917166.76</v>
      </c>
      <c r="G663" s="12">
        <v>7917166.76</v>
      </c>
      <c r="H663" s="145">
        <f>G663/F663</f>
        <v>1</v>
      </c>
      <c r="I663" s="12"/>
      <c r="J663" s="270"/>
    </row>
    <row r="664" spans="1:10" ht="38.25">
      <c r="A664" s="1" t="s">
        <v>333</v>
      </c>
      <c r="B664" s="12">
        <v>68</v>
      </c>
      <c r="C664" s="12">
        <v>67</v>
      </c>
      <c r="D664" s="140">
        <f>SUM(C664-B664)</f>
        <v>-1</v>
      </c>
      <c r="E664" s="69">
        <f>SUM(C664/B664)</f>
        <v>0.9852941176470589</v>
      </c>
      <c r="F664" s="12">
        <v>6591833.24</v>
      </c>
      <c r="G664" s="12">
        <v>6591833.24</v>
      </c>
      <c r="H664" s="145">
        <f>G664/F664</f>
        <v>1</v>
      </c>
      <c r="I664" s="12"/>
      <c r="J664" s="270"/>
    </row>
    <row r="665" spans="1:10" ht="25.5">
      <c r="A665" s="1" t="s">
        <v>334</v>
      </c>
      <c r="B665" s="12">
        <v>1</v>
      </c>
      <c r="C665" s="12">
        <v>1</v>
      </c>
      <c r="D665" s="140">
        <f>SUM(C665-B665)</f>
        <v>0</v>
      </c>
      <c r="E665" s="69">
        <f>SUM(C665/B665)</f>
        <v>1</v>
      </c>
      <c r="F665" s="12">
        <v>14788730</v>
      </c>
      <c r="G665" s="12">
        <v>14788730</v>
      </c>
      <c r="H665" s="145">
        <f>G665/F665</f>
        <v>1</v>
      </c>
      <c r="I665" s="12"/>
      <c r="J665" s="270"/>
    </row>
    <row r="666" spans="1:10" ht="12.75">
      <c r="A666" s="3" t="s">
        <v>314</v>
      </c>
      <c r="B666" s="67">
        <f>SUM(B663:B665)</f>
        <v>108</v>
      </c>
      <c r="C666" s="67">
        <f>SUM(C663:C665)</f>
        <v>107</v>
      </c>
      <c r="D666" s="113">
        <f>SUM(C666-B666)</f>
        <v>-1</v>
      </c>
      <c r="E666" s="114">
        <f>SUM(C666/B666)</f>
        <v>0.9907407407407407</v>
      </c>
      <c r="F666" s="67">
        <f>F663+F664+F665</f>
        <v>29297730</v>
      </c>
      <c r="G666" s="67">
        <f>G663+G664+G665</f>
        <v>29297730</v>
      </c>
      <c r="H666" s="230">
        <f>G666/F666</f>
        <v>1</v>
      </c>
      <c r="I666" s="116"/>
      <c r="J666" s="117"/>
    </row>
    <row r="667" spans="1:10" ht="12.75">
      <c r="A667" s="385" t="s">
        <v>335</v>
      </c>
      <c r="B667" s="386"/>
      <c r="C667" s="386"/>
      <c r="D667" s="386"/>
      <c r="E667" s="386"/>
      <c r="F667" s="386"/>
      <c r="G667" s="386"/>
      <c r="H667" s="386"/>
      <c r="I667" s="386"/>
      <c r="J667" s="387"/>
    </row>
    <row r="668" spans="1:10" ht="12.75">
      <c r="A668" s="1" t="s">
        <v>336</v>
      </c>
      <c r="B668" s="190"/>
      <c r="C668" s="190"/>
      <c r="D668" s="286"/>
      <c r="E668" s="287"/>
      <c r="F668" s="12">
        <v>12023060</v>
      </c>
      <c r="G668" s="12">
        <v>12023060</v>
      </c>
      <c r="H668" s="145">
        <f>G668/F668</f>
        <v>1</v>
      </c>
      <c r="I668" s="12"/>
      <c r="J668" s="15"/>
    </row>
    <row r="669" spans="1:10" ht="12.75">
      <c r="A669" s="3" t="s">
        <v>329</v>
      </c>
      <c r="B669" s="118"/>
      <c r="C669" s="118"/>
      <c r="D669" s="119"/>
      <c r="E669" s="120"/>
      <c r="F669" s="67">
        <f>F668</f>
        <v>12023060</v>
      </c>
      <c r="G669" s="67">
        <f>G668</f>
        <v>12023060</v>
      </c>
      <c r="H669" s="230">
        <f>G669/F669</f>
        <v>1</v>
      </c>
      <c r="I669" s="67"/>
      <c r="J669" s="115"/>
    </row>
    <row r="670" spans="1:10" ht="12.75">
      <c r="A670" s="385" t="s">
        <v>476</v>
      </c>
      <c r="B670" s="386"/>
      <c r="C670" s="386"/>
      <c r="D670" s="386"/>
      <c r="E670" s="386"/>
      <c r="F670" s="386"/>
      <c r="G670" s="386"/>
      <c r="H670" s="386"/>
      <c r="I670" s="386"/>
      <c r="J670" s="387"/>
    </row>
    <row r="671" spans="1:10" ht="25.5">
      <c r="A671" s="1" t="s">
        <v>337</v>
      </c>
      <c r="B671" s="139">
        <v>486</v>
      </c>
      <c r="C671" s="139">
        <v>453</v>
      </c>
      <c r="D671" s="140">
        <f aca="true" t="shared" si="48" ref="D671:D676">SUM(C671-B671)</f>
        <v>-33</v>
      </c>
      <c r="E671" s="69">
        <f aca="true" t="shared" si="49" ref="E671:E676">SUM(C671/B671)</f>
        <v>0.9320987654320988</v>
      </c>
      <c r="F671" s="12">
        <v>1407200</v>
      </c>
      <c r="G671" s="12">
        <v>1395083.95</v>
      </c>
      <c r="H671" s="145">
        <f>G671/F671</f>
        <v>0.9913899587833996</v>
      </c>
      <c r="I671" s="12"/>
      <c r="J671" s="270"/>
    </row>
    <row r="672" spans="1:10" ht="25.5">
      <c r="A672" s="1" t="s">
        <v>338</v>
      </c>
      <c r="B672" s="139">
        <v>1250</v>
      </c>
      <c r="C672" s="139">
        <v>1120</v>
      </c>
      <c r="D672" s="140">
        <f t="shared" si="48"/>
        <v>-130</v>
      </c>
      <c r="E672" s="69">
        <f t="shared" si="49"/>
        <v>0.896</v>
      </c>
      <c r="F672" s="12">
        <v>5857500</v>
      </c>
      <c r="G672" s="12">
        <v>5793078.8</v>
      </c>
      <c r="H672" s="145">
        <f aca="true" t="shared" si="50" ref="H672:H677">G672/F672</f>
        <v>0.9890019291506615</v>
      </c>
      <c r="I672" s="12"/>
      <c r="J672" s="270"/>
    </row>
    <row r="673" spans="1:10" ht="51" customHeight="1">
      <c r="A673" s="1" t="s">
        <v>261</v>
      </c>
      <c r="B673" s="139">
        <v>9</v>
      </c>
      <c r="C673" s="139">
        <v>9</v>
      </c>
      <c r="D673" s="140">
        <f t="shared" si="48"/>
        <v>0</v>
      </c>
      <c r="E673" s="69">
        <f t="shared" si="49"/>
        <v>1</v>
      </c>
      <c r="F673" s="12">
        <v>1017300</v>
      </c>
      <c r="G673" s="12">
        <v>871442.54</v>
      </c>
      <c r="H673" s="145">
        <f t="shared" si="50"/>
        <v>0.8566229627445199</v>
      </c>
      <c r="I673" s="12"/>
      <c r="J673" s="130" t="s">
        <v>256</v>
      </c>
    </row>
    <row r="674" spans="1:10" ht="76.5">
      <c r="A674" s="1" t="s">
        <v>339</v>
      </c>
      <c r="B674" s="139">
        <v>163</v>
      </c>
      <c r="C674" s="139">
        <v>163</v>
      </c>
      <c r="D674" s="140">
        <f t="shared" si="48"/>
        <v>0</v>
      </c>
      <c r="E674" s="69">
        <f t="shared" si="49"/>
        <v>1</v>
      </c>
      <c r="F674" s="12">
        <v>12294500</v>
      </c>
      <c r="G674" s="12">
        <v>12294500</v>
      </c>
      <c r="H674" s="145">
        <f t="shared" si="50"/>
        <v>1</v>
      </c>
      <c r="I674" s="12"/>
      <c r="J674" s="270"/>
    </row>
    <row r="675" spans="1:10" ht="25.5">
      <c r="A675" s="1" t="s">
        <v>340</v>
      </c>
      <c r="B675" s="190">
        <v>124</v>
      </c>
      <c r="C675" s="190">
        <v>122</v>
      </c>
      <c r="D675" s="286">
        <f t="shared" si="48"/>
        <v>-2</v>
      </c>
      <c r="E675" s="287">
        <f t="shared" si="49"/>
        <v>0.9838709677419355</v>
      </c>
      <c r="F675" s="12">
        <v>1843800</v>
      </c>
      <c r="G675" s="12">
        <v>1817092.98</v>
      </c>
      <c r="H675" s="145">
        <f t="shared" si="50"/>
        <v>0.9855152294175074</v>
      </c>
      <c r="I675" s="12"/>
      <c r="J675" s="270"/>
    </row>
    <row r="676" spans="1:10" ht="36">
      <c r="A676" s="1" t="s">
        <v>341</v>
      </c>
      <c r="B676" s="190">
        <v>375</v>
      </c>
      <c r="C676" s="190">
        <v>375</v>
      </c>
      <c r="D676" s="286">
        <f t="shared" si="48"/>
        <v>0</v>
      </c>
      <c r="E676" s="287">
        <f t="shared" si="49"/>
        <v>1</v>
      </c>
      <c r="F676" s="12">
        <v>3568700</v>
      </c>
      <c r="G676" s="12">
        <v>3473473.88</v>
      </c>
      <c r="H676" s="145">
        <f t="shared" si="50"/>
        <v>0.9733163000532407</v>
      </c>
      <c r="I676" s="12"/>
      <c r="J676" s="130" t="s">
        <v>256</v>
      </c>
    </row>
    <row r="677" spans="1:10" ht="12.75">
      <c r="A677" s="3" t="s">
        <v>318</v>
      </c>
      <c r="B677" s="67">
        <f>SUM(B671:B676)</f>
        <v>2407</v>
      </c>
      <c r="C677" s="67">
        <f>SUM(C671:C676)</f>
        <v>2242</v>
      </c>
      <c r="D677" s="113">
        <f>SUM(C677-B677)</f>
        <v>-165</v>
      </c>
      <c r="E677" s="114">
        <f>SUM(C677/B677)</f>
        <v>0.9314499376817615</v>
      </c>
      <c r="F677" s="67">
        <f>SUM(F671:F676)</f>
        <v>25989000</v>
      </c>
      <c r="G677" s="67">
        <f>SUM(G671:G676)</f>
        <v>25644672.15</v>
      </c>
      <c r="H677" s="230">
        <f t="shared" si="50"/>
        <v>0.986751015814383</v>
      </c>
      <c r="I677" s="67"/>
      <c r="J677" s="117"/>
    </row>
    <row r="678" spans="1:10" ht="12.75">
      <c r="A678" s="385" t="s">
        <v>482</v>
      </c>
      <c r="B678" s="386"/>
      <c r="C678" s="386"/>
      <c r="D678" s="386"/>
      <c r="E678" s="386"/>
      <c r="F678" s="386"/>
      <c r="G678" s="386"/>
      <c r="H678" s="386"/>
      <c r="I678" s="386"/>
      <c r="J678" s="387"/>
    </row>
    <row r="679" spans="1:10" ht="63.75">
      <c r="A679" s="1" t="s">
        <v>342</v>
      </c>
      <c r="B679" s="111"/>
      <c r="C679" s="111"/>
      <c r="D679" s="111"/>
      <c r="E679" s="111"/>
      <c r="F679" s="12">
        <v>18177200</v>
      </c>
      <c r="G679" s="12">
        <v>18109887.16</v>
      </c>
      <c r="H679" s="145">
        <f>G679/F679</f>
        <v>0.996296853200713</v>
      </c>
      <c r="I679" s="248"/>
      <c r="J679" s="248"/>
    </row>
    <row r="680" spans="1:10" ht="12.75">
      <c r="A680" s="121" t="s">
        <v>343</v>
      </c>
      <c r="B680" s="66"/>
      <c r="C680" s="66"/>
      <c r="D680" s="113"/>
      <c r="E680" s="114"/>
      <c r="F680" s="67">
        <f>SUM(F679)</f>
        <v>18177200</v>
      </c>
      <c r="G680" s="67">
        <f>SUM(G679)</f>
        <v>18109887.16</v>
      </c>
      <c r="H680" s="230">
        <f>SUM(H679)</f>
        <v>0.996296853200713</v>
      </c>
      <c r="I680" s="67"/>
      <c r="J680" s="117"/>
    </row>
    <row r="681" spans="1:10" ht="63.75">
      <c r="A681" s="1" t="s">
        <v>344</v>
      </c>
      <c r="B681" s="12">
        <v>100</v>
      </c>
      <c r="C681" s="12">
        <v>100</v>
      </c>
      <c r="D681" s="140">
        <f>SUM(C681-B681)</f>
        <v>0</v>
      </c>
      <c r="E681" s="12">
        <f>C681/B681</f>
        <v>1</v>
      </c>
      <c r="F681" s="248"/>
      <c r="G681" s="248"/>
      <c r="H681" s="288"/>
      <c r="I681" s="12"/>
      <c r="J681" s="117"/>
    </row>
    <row r="682" spans="1:10" ht="76.5">
      <c r="A682" s="1" t="s">
        <v>571</v>
      </c>
      <c r="B682" s="12">
        <v>100</v>
      </c>
      <c r="C682" s="12">
        <v>100</v>
      </c>
      <c r="D682" s="140">
        <f>SUM(C682-B682)</f>
        <v>0</v>
      </c>
      <c r="E682" s="12">
        <f>C682/B682</f>
        <v>1</v>
      </c>
      <c r="F682" s="248"/>
      <c r="G682" s="248"/>
      <c r="H682" s="288"/>
      <c r="I682" s="12"/>
      <c r="J682" s="117"/>
    </row>
    <row r="683" spans="1:10" ht="38.25">
      <c r="A683" s="1" t="s">
        <v>480</v>
      </c>
      <c r="B683" s="12">
        <v>100</v>
      </c>
      <c r="C683" s="12">
        <v>100</v>
      </c>
      <c r="D683" s="140">
        <f>SUM(C683-B683)</f>
        <v>0</v>
      </c>
      <c r="E683" s="12">
        <f>C683/B683</f>
        <v>1</v>
      </c>
      <c r="F683" s="248"/>
      <c r="G683" s="248"/>
      <c r="H683" s="288"/>
      <c r="I683" s="12"/>
      <c r="J683" s="117"/>
    </row>
    <row r="684" spans="1:10" ht="25.5">
      <c r="A684" s="1" t="s">
        <v>481</v>
      </c>
      <c r="B684" s="12">
        <v>95</v>
      </c>
      <c r="C684" s="12">
        <v>98</v>
      </c>
      <c r="D684" s="140">
        <f>SUM(C684-B684)</f>
        <v>3</v>
      </c>
      <c r="E684" s="12">
        <f>C684/B684</f>
        <v>1.0315789473684212</v>
      </c>
      <c r="F684" s="248"/>
      <c r="G684" s="248"/>
      <c r="H684" s="288"/>
      <c r="I684" s="12"/>
      <c r="J684" s="117"/>
    </row>
    <row r="685" spans="1:10" ht="25.5">
      <c r="A685" s="1" t="s">
        <v>501</v>
      </c>
      <c r="B685" s="12"/>
      <c r="C685" s="12"/>
      <c r="D685" s="12"/>
      <c r="E685" s="12"/>
      <c r="F685" s="12">
        <f>F686/F722</f>
        <v>0.13668474648630813</v>
      </c>
      <c r="G685" s="12">
        <f>G686/G722</f>
        <v>0.13520247274241562</v>
      </c>
      <c r="H685" s="288"/>
      <c r="I685" s="12"/>
      <c r="J685" s="117"/>
    </row>
    <row r="686" spans="1:11" ht="12.75">
      <c r="A686" s="115" t="s">
        <v>101</v>
      </c>
      <c r="B686" s="67">
        <f>SUM(B681:B684)</f>
        <v>395</v>
      </c>
      <c r="C686" s="67">
        <f>SUM(C681:C684)</f>
        <v>398</v>
      </c>
      <c r="D686" s="67">
        <f>SUM(D681:D684)</f>
        <v>3</v>
      </c>
      <c r="E686" s="114">
        <f>C686/B686</f>
        <v>1.0075949367088608</v>
      </c>
      <c r="F686" s="67">
        <f>F661+F666+F669+F677+F680</f>
        <v>304521790</v>
      </c>
      <c r="G686" s="67">
        <f>G661+G666+G669+G677+G680</f>
        <v>297212445.32000005</v>
      </c>
      <c r="H686" s="230">
        <f>G686/F686</f>
        <v>0.9759973016052482</v>
      </c>
      <c r="I686" s="114">
        <f>E686/H686</f>
        <v>1.0323747156387042</v>
      </c>
      <c r="J686" s="117"/>
      <c r="K686" s="234"/>
    </row>
    <row r="687" spans="1:10" ht="12.75" customHeight="1">
      <c r="A687" s="321" t="s">
        <v>102</v>
      </c>
      <c r="B687" s="322"/>
      <c r="C687" s="322"/>
      <c r="D687" s="322"/>
      <c r="E687" s="322"/>
      <c r="F687" s="322"/>
      <c r="G687" s="322"/>
      <c r="H687" s="322"/>
      <c r="I687" s="322"/>
      <c r="J687" s="323"/>
    </row>
    <row r="688" spans="1:10" ht="14.25" customHeight="1">
      <c r="A688" s="305" t="s">
        <v>62</v>
      </c>
      <c r="B688" s="339"/>
      <c r="C688" s="339"/>
      <c r="D688" s="339"/>
      <c r="E688" s="339"/>
      <c r="F688" s="339"/>
      <c r="G688" s="339"/>
      <c r="H688" s="339"/>
      <c r="I688" s="340"/>
      <c r="J688" s="115"/>
    </row>
    <row r="689" spans="1:10" ht="76.5">
      <c r="A689" s="50" t="s">
        <v>477</v>
      </c>
      <c r="B689" s="12"/>
      <c r="C689" s="12"/>
      <c r="D689" s="12"/>
      <c r="E689" s="69"/>
      <c r="F689" s="12">
        <v>99200</v>
      </c>
      <c r="G689" s="12">
        <v>66133</v>
      </c>
      <c r="H689" s="69">
        <f>G689/F689</f>
        <v>0.6666633064516129</v>
      </c>
      <c r="I689" s="287"/>
      <c r="J689" s="289" t="s">
        <v>61</v>
      </c>
    </row>
    <row r="690" spans="1:10" ht="25.5">
      <c r="A690" s="50" t="s">
        <v>148</v>
      </c>
      <c r="B690" s="12">
        <v>60</v>
      </c>
      <c r="C690" s="12">
        <v>90</v>
      </c>
      <c r="D690" s="12">
        <f>C690-B690</f>
        <v>30</v>
      </c>
      <c r="E690" s="69">
        <f>C690/B690</f>
        <v>1.5</v>
      </c>
      <c r="F690" s="12"/>
      <c r="G690" s="12"/>
      <c r="H690" s="69"/>
      <c r="I690" s="287"/>
      <c r="J690" s="25" t="s">
        <v>64</v>
      </c>
    </row>
    <row r="691" spans="1:10" ht="22.5">
      <c r="A691" s="50" t="s">
        <v>63</v>
      </c>
      <c r="B691" s="12"/>
      <c r="C691" s="12"/>
      <c r="D691" s="12"/>
      <c r="E691" s="69"/>
      <c r="F691" s="12">
        <v>6071200</v>
      </c>
      <c r="G691" s="12">
        <v>6001656.18</v>
      </c>
      <c r="H691" s="69">
        <f>G691/F691</f>
        <v>0.9885452925286599</v>
      </c>
      <c r="I691" s="287"/>
      <c r="J691" s="147" t="s">
        <v>331</v>
      </c>
    </row>
    <row r="692" spans="1:10" ht="38.25">
      <c r="A692" s="50" t="s">
        <v>45</v>
      </c>
      <c r="B692" s="12">
        <v>1.54</v>
      </c>
      <c r="C692" s="12">
        <v>1.54</v>
      </c>
      <c r="D692" s="12">
        <f>C692-B692</f>
        <v>0</v>
      </c>
      <c r="E692" s="69">
        <f>C692/B692</f>
        <v>1</v>
      </c>
      <c r="F692" s="12"/>
      <c r="G692" s="12"/>
      <c r="H692" s="69"/>
      <c r="I692" s="287"/>
      <c r="J692" s="147"/>
    </row>
    <row r="693" spans="1:10" ht="12.75">
      <c r="A693" s="165" t="s">
        <v>149</v>
      </c>
      <c r="B693" s="12">
        <f>SUM((B690:B692))</f>
        <v>61.54</v>
      </c>
      <c r="C693" s="12">
        <f>SUM((C690:C692))</f>
        <v>91.54</v>
      </c>
      <c r="D693" s="12">
        <f>C693-B693</f>
        <v>30.000000000000007</v>
      </c>
      <c r="E693" s="12">
        <f>SUM((E689:E690))</f>
        <v>1.5</v>
      </c>
      <c r="F693" s="12">
        <f>SUM((F689:F691))</f>
        <v>6170400</v>
      </c>
      <c r="G693" s="12">
        <f>SUM((G689:G691))</f>
        <v>6067789.18</v>
      </c>
      <c r="H693" s="69">
        <f>G693/F693</f>
        <v>0.9833704751717879</v>
      </c>
      <c r="I693" s="120"/>
      <c r="J693" s="118"/>
    </row>
    <row r="694" spans="1:10" ht="12.75">
      <c r="A694" s="311" t="s">
        <v>65</v>
      </c>
      <c r="B694" s="312"/>
      <c r="C694" s="312"/>
      <c r="D694" s="312"/>
      <c r="E694" s="312"/>
      <c r="F694" s="312"/>
      <c r="G694" s="312"/>
      <c r="H694" s="312"/>
      <c r="I694" s="312"/>
      <c r="J694" s="313"/>
    </row>
    <row r="695" spans="1:10" ht="51">
      <c r="A695" s="50" t="s">
        <v>52</v>
      </c>
      <c r="B695" s="290"/>
      <c r="C695" s="290"/>
      <c r="D695" s="290"/>
      <c r="E695" s="290"/>
      <c r="F695" s="12">
        <v>514654</v>
      </c>
      <c r="G695" s="12">
        <v>514654</v>
      </c>
      <c r="H695" s="69">
        <f>G695/F695</f>
        <v>1</v>
      </c>
      <c r="I695" s="290"/>
      <c r="J695" s="290"/>
    </row>
    <row r="696" spans="1:10" ht="38.25">
      <c r="A696" s="50" t="s">
        <v>645</v>
      </c>
      <c r="B696" s="290"/>
      <c r="C696" s="290"/>
      <c r="D696" s="290"/>
      <c r="E696" s="290"/>
      <c r="F696" s="12">
        <v>2371788</v>
      </c>
      <c r="G696" s="12">
        <v>2371788</v>
      </c>
      <c r="H696" s="69">
        <f>G696/F696</f>
        <v>1</v>
      </c>
      <c r="I696" s="290"/>
      <c r="J696" s="290"/>
    </row>
    <row r="697" spans="1:10" ht="38.25">
      <c r="A697" s="50" t="s">
        <v>646</v>
      </c>
      <c r="B697" s="290"/>
      <c r="C697" s="290"/>
      <c r="D697" s="290"/>
      <c r="E697" s="290"/>
      <c r="F697" s="12">
        <v>262959.5</v>
      </c>
      <c r="G697" s="12">
        <v>262959.5</v>
      </c>
      <c r="H697" s="69">
        <f>G697/F697</f>
        <v>1</v>
      </c>
      <c r="I697" s="290"/>
      <c r="J697" s="290"/>
    </row>
    <row r="698" spans="1:10" ht="12.75">
      <c r="A698" s="15" t="s">
        <v>483</v>
      </c>
      <c r="B698" s="291"/>
      <c r="C698" s="190"/>
      <c r="D698" s="190"/>
      <c r="E698" s="190"/>
      <c r="F698" s="292">
        <v>27783.39</v>
      </c>
      <c r="G698" s="292">
        <v>27783.39</v>
      </c>
      <c r="H698" s="69">
        <f>G698/F698</f>
        <v>1</v>
      </c>
      <c r="I698" s="190"/>
      <c r="J698" s="154"/>
    </row>
    <row r="699" spans="1:10" ht="12.75">
      <c r="A699" s="15" t="s">
        <v>66</v>
      </c>
      <c r="B699" s="291"/>
      <c r="C699" s="190"/>
      <c r="D699" s="190"/>
      <c r="E699" s="190"/>
      <c r="F699" s="292">
        <v>3409328.36</v>
      </c>
      <c r="G699" s="292">
        <v>3409328.36</v>
      </c>
      <c r="H699" s="69">
        <f>G699/F699</f>
        <v>1</v>
      </c>
      <c r="I699" s="190"/>
      <c r="J699" s="154"/>
    </row>
    <row r="700" spans="1:10" ht="12.75">
      <c r="A700" s="165" t="s">
        <v>109</v>
      </c>
      <c r="B700" s="190"/>
      <c r="C700" s="190"/>
      <c r="D700" s="190"/>
      <c r="E700" s="190"/>
      <c r="F700" s="237">
        <f>SUM(F695:F699)</f>
        <v>6586513.25</v>
      </c>
      <c r="G700" s="237">
        <f>SUM(G695:G699)</f>
        <v>6586513.25</v>
      </c>
      <c r="H700" s="69">
        <f>H698</f>
        <v>1</v>
      </c>
      <c r="I700" s="190"/>
      <c r="J700" s="121"/>
    </row>
    <row r="701" spans="1:10" ht="25.5">
      <c r="A701" s="1" t="s">
        <v>501</v>
      </c>
      <c r="B701" s="190"/>
      <c r="C701" s="190"/>
      <c r="D701" s="190"/>
      <c r="E701" s="190"/>
      <c r="F701" s="277">
        <f>F702/F722</f>
        <v>0.005725946420858997</v>
      </c>
      <c r="G701" s="277">
        <f>G702/G722</f>
        <v>0.0057564647991920044</v>
      </c>
      <c r="H701" s="293"/>
      <c r="I701" s="190"/>
      <c r="J701" s="121"/>
    </row>
    <row r="702" spans="1:11" ht="12.75">
      <c r="A702" s="294" t="s">
        <v>103</v>
      </c>
      <c r="B702" s="116">
        <f>B693</f>
        <v>61.54</v>
      </c>
      <c r="C702" s="116">
        <f>C693</f>
        <v>91.54</v>
      </c>
      <c r="D702" s="295">
        <f>C702-B702</f>
        <v>30.000000000000007</v>
      </c>
      <c r="E702" s="295">
        <f>E693+E700</f>
        <v>1.5</v>
      </c>
      <c r="F702" s="116">
        <f>F693+F700</f>
        <v>12756913.25</v>
      </c>
      <c r="G702" s="116">
        <f>G693+G700</f>
        <v>12654302.43</v>
      </c>
      <c r="H702" s="114">
        <f>H700</f>
        <v>1</v>
      </c>
      <c r="I702" s="114">
        <f>E702/H702</f>
        <v>1.5</v>
      </c>
      <c r="J702" s="121"/>
      <c r="K702" s="234"/>
    </row>
    <row r="703" spans="1:10" ht="12.75" customHeight="1">
      <c r="A703" s="302" t="s">
        <v>104</v>
      </c>
      <c r="B703" s="314"/>
      <c r="C703" s="314"/>
      <c r="D703" s="314"/>
      <c r="E703" s="314"/>
      <c r="F703" s="314"/>
      <c r="G703" s="314"/>
      <c r="H703" s="314"/>
      <c r="I703" s="314"/>
      <c r="J703" s="315"/>
    </row>
    <row r="704" spans="1:10" ht="288" customHeight="1">
      <c r="A704" s="15" t="s">
        <v>484</v>
      </c>
      <c r="B704" s="131">
        <v>3</v>
      </c>
      <c r="C704" s="131">
        <v>3</v>
      </c>
      <c r="D704" s="12">
        <f>C704-B704</f>
        <v>0</v>
      </c>
      <c r="E704" s="12">
        <f>C704/B704</f>
        <v>1</v>
      </c>
      <c r="F704" s="12">
        <v>3109050</v>
      </c>
      <c r="G704" s="12">
        <v>3083670</v>
      </c>
      <c r="H704" s="145">
        <f>G704/F704</f>
        <v>0.9918367346938776</v>
      </c>
      <c r="I704" s="69"/>
      <c r="J704" s="133" t="s">
        <v>309</v>
      </c>
    </row>
    <row r="705" spans="1:10" ht="63.75">
      <c r="A705" s="15" t="s">
        <v>308</v>
      </c>
      <c r="B705" s="131">
        <v>3</v>
      </c>
      <c r="C705" s="131">
        <v>4</v>
      </c>
      <c r="D705" s="12">
        <f>C705-B705</f>
        <v>1</v>
      </c>
      <c r="E705" s="12">
        <f>C705/B705</f>
        <v>1.3333333333333333</v>
      </c>
      <c r="F705" s="12"/>
      <c r="G705" s="12"/>
      <c r="H705" s="12"/>
      <c r="I705" s="69"/>
      <c r="J705" s="130"/>
    </row>
    <row r="706" spans="1:10" ht="25.5">
      <c r="A706" s="1" t="s">
        <v>501</v>
      </c>
      <c r="B706" s="131"/>
      <c r="C706" s="131"/>
      <c r="D706" s="12"/>
      <c r="E706" s="12"/>
      <c r="F706" s="145">
        <f>F707/F722</f>
        <v>0.0013954985325130799</v>
      </c>
      <c r="G706" s="145">
        <f>G707/G722</f>
        <v>0.0014027669960883344</v>
      </c>
      <c r="H706" s="12"/>
      <c r="I706" s="69"/>
      <c r="J706" s="130"/>
    </row>
    <row r="707" spans="1:11" ht="12.75">
      <c r="A707" s="294" t="s">
        <v>177</v>
      </c>
      <c r="B707" s="164">
        <f>B704</f>
        <v>3</v>
      </c>
      <c r="C707" s="164">
        <f>C704</f>
        <v>3</v>
      </c>
      <c r="D707" s="67">
        <f>C707-B707</f>
        <v>0</v>
      </c>
      <c r="E707" s="114">
        <f>C707/B707</f>
        <v>1</v>
      </c>
      <c r="F707" s="116">
        <f>F704</f>
        <v>3109050</v>
      </c>
      <c r="G707" s="116">
        <f>G704</f>
        <v>3083670</v>
      </c>
      <c r="H707" s="114">
        <f>G707/F707</f>
        <v>0.9918367346938776</v>
      </c>
      <c r="I707" s="114">
        <f>E707/H707</f>
        <v>1.008230452674897</v>
      </c>
      <c r="J707" s="121"/>
      <c r="K707" s="234"/>
    </row>
    <row r="708" spans="1:11" ht="12.75">
      <c r="A708" s="302" t="s">
        <v>105</v>
      </c>
      <c r="B708" s="303"/>
      <c r="C708" s="303"/>
      <c r="D708" s="303"/>
      <c r="E708" s="303"/>
      <c r="F708" s="303"/>
      <c r="G708" s="303"/>
      <c r="H708" s="303"/>
      <c r="I708" s="303"/>
      <c r="J708" s="304"/>
      <c r="K708" s="234"/>
    </row>
    <row r="709" spans="1:11" ht="192.75" customHeight="1">
      <c r="A709" s="211" t="s">
        <v>262</v>
      </c>
      <c r="B709" s="131"/>
      <c r="C709" s="131"/>
      <c r="D709" s="12"/>
      <c r="E709" s="12"/>
      <c r="F709" s="12">
        <v>5433278.72</v>
      </c>
      <c r="G709" s="12">
        <v>1287665.08</v>
      </c>
      <c r="H709" s="145">
        <f>G709/F709</f>
        <v>0.23699595517897526</v>
      </c>
      <c r="I709" s="114"/>
      <c r="J709" s="147" t="s">
        <v>268</v>
      </c>
      <c r="K709" s="234"/>
    </row>
    <row r="710" spans="1:11" ht="25.5">
      <c r="A710" s="211" t="s">
        <v>269</v>
      </c>
      <c r="B710" s="131">
        <v>1</v>
      </c>
      <c r="C710" s="131">
        <v>0</v>
      </c>
      <c r="D710" s="12">
        <f>C710-B710</f>
        <v>-1</v>
      </c>
      <c r="E710" s="12">
        <f>C710/B710</f>
        <v>0</v>
      </c>
      <c r="F710" s="12"/>
      <c r="G710" s="12"/>
      <c r="H710" s="145"/>
      <c r="I710" s="114"/>
      <c r="J710" s="147"/>
      <c r="K710" s="234"/>
    </row>
    <row r="711" spans="1:11" ht="25.5">
      <c r="A711" s="165" t="s">
        <v>270</v>
      </c>
      <c r="B711" s="131">
        <v>76</v>
      </c>
      <c r="C711" s="131">
        <v>76</v>
      </c>
      <c r="D711" s="12">
        <f>C711-B711</f>
        <v>0</v>
      </c>
      <c r="E711" s="12">
        <f>C711/B711</f>
        <v>1</v>
      </c>
      <c r="F711" s="12">
        <v>9489321.28</v>
      </c>
      <c r="G711" s="12">
        <v>8532628.73</v>
      </c>
      <c r="H711" s="145">
        <f>G711/F711</f>
        <v>0.8991821941979817</v>
      </c>
      <c r="I711" s="114"/>
      <c r="J711" s="212" t="s">
        <v>265</v>
      </c>
      <c r="K711" s="234"/>
    </row>
    <row r="712" spans="1:11" ht="25.5">
      <c r="A712" s="1" t="s">
        <v>501</v>
      </c>
      <c r="B712" s="164"/>
      <c r="C712" s="164"/>
      <c r="D712" s="67"/>
      <c r="E712" s="114"/>
      <c r="F712" s="277">
        <f>F713/F722</f>
        <v>0.0066980159216737225</v>
      </c>
      <c r="G712" s="277">
        <f>G713/G722</f>
        <v>0.004467269211218634</v>
      </c>
      <c r="H712" s="145"/>
      <c r="I712" s="114"/>
      <c r="J712" s="121"/>
      <c r="K712" s="234"/>
    </row>
    <row r="713" spans="1:11" ht="12.75">
      <c r="A713" s="294" t="s">
        <v>178</v>
      </c>
      <c r="B713" s="164">
        <f>SUM(B709:B711)</f>
        <v>77</v>
      </c>
      <c r="C713" s="164">
        <f>SUM(C709:C711)</f>
        <v>76</v>
      </c>
      <c r="D713" s="67">
        <f>C713-B713</f>
        <v>-1</v>
      </c>
      <c r="E713" s="114">
        <f>(E710+E711)/2</f>
        <v>0.5</v>
      </c>
      <c r="F713" s="116">
        <f>SUM(F709:F711)</f>
        <v>14922600</v>
      </c>
      <c r="G713" s="116">
        <f>SUM(G709:G711)</f>
        <v>9820293.81</v>
      </c>
      <c r="H713" s="230">
        <f>G713/F713</f>
        <v>0.6580819568975916</v>
      </c>
      <c r="I713" s="114">
        <f>E713/H713</f>
        <v>0.7597837849211967</v>
      </c>
      <c r="J713" s="121"/>
      <c r="K713" s="234"/>
    </row>
    <row r="714" spans="1:11" ht="12.75">
      <c r="A714" s="302" t="s">
        <v>106</v>
      </c>
      <c r="B714" s="303"/>
      <c r="C714" s="303"/>
      <c r="D714" s="303"/>
      <c r="E714" s="303"/>
      <c r="F714" s="303"/>
      <c r="G714" s="303"/>
      <c r="H714" s="303"/>
      <c r="I714" s="303"/>
      <c r="J714" s="304"/>
      <c r="K714" s="234"/>
    </row>
    <row r="715" spans="1:11" ht="114.75">
      <c r="A715" s="10" t="s">
        <v>113</v>
      </c>
      <c r="B715" s="139">
        <v>500</v>
      </c>
      <c r="C715" s="139">
        <v>500</v>
      </c>
      <c r="D715" s="12">
        <f aca="true" t="shared" si="51" ref="D715:D720">C715-B715</f>
        <v>0</v>
      </c>
      <c r="E715" s="12">
        <f aca="true" t="shared" si="52" ref="E715:E720">C715/B715</f>
        <v>1</v>
      </c>
      <c r="F715" s="12">
        <v>4816184</v>
      </c>
      <c r="G715" s="12">
        <v>4816184</v>
      </c>
      <c r="H715" s="145">
        <f>G715/F715</f>
        <v>1</v>
      </c>
      <c r="I715" s="128"/>
      <c r="J715" s="128"/>
      <c r="K715" s="234"/>
    </row>
    <row r="716" spans="1:11" ht="76.5" customHeight="1">
      <c r="A716" s="9" t="s">
        <v>466</v>
      </c>
      <c r="B716" s="22">
        <v>100</v>
      </c>
      <c r="C716" s="22">
        <v>100</v>
      </c>
      <c r="D716" s="22">
        <f t="shared" si="51"/>
        <v>0</v>
      </c>
      <c r="E716" s="4">
        <f t="shared" si="52"/>
        <v>1</v>
      </c>
      <c r="F716" s="12"/>
      <c r="G716" s="12"/>
      <c r="H716" s="139"/>
      <c r="I716" s="128"/>
      <c r="J716" s="128"/>
      <c r="K716" s="234"/>
    </row>
    <row r="717" spans="1:11" ht="38.25">
      <c r="A717" s="9" t="s">
        <v>467</v>
      </c>
      <c r="B717" s="22">
        <v>100</v>
      </c>
      <c r="C717" s="22">
        <v>100</v>
      </c>
      <c r="D717" s="22">
        <f t="shared" si="51"/>
        <v>0</v>
      </c>
      <c r="E717" s="4">
        <f t="shared" si="52"/>
        <v>1</v>
      </c>
      <c r="F717" s="12"/>
      <c r="G717" s="12"/>
      <c r="H717" s="139"/>
      <c r="I717" s="128"/>
      <c r="J717" s="128"/>
      <c r="K717" s="234"/>
    </row>
    <row r="718" spans="1:11" ht="51">
      <c r="A718" s="9" t="s">
        <v>468</v>
      </c>
      <c r="B718" s="22">
        <v>100</v>
      </c>
      <c r="C718" s="22">
        <v>100</v>
      </c>
      <c r="D718" s="22">
        <f t="shared" si="51"/>
        <v>0</v>
      </c>
      <c r="E718" s="4">
        <f t="shared" si="52"/>
        <v>1</v>
      </c>
      <c r="F718" s="12"/>
      <c r="G718" s="12"/>
      <c r="H718" s="139"/>
      <c r="I718" s="128"/>
      <c r="J718" s="128"/>
      <c r="K718" s="234"/>
    </row>
    <row r="719" spans="1:11" ht="51">
      <c r="A719" s="9" t="s">
        <v>469</v>
      </c>
      <c r="B719" s="22">
        <v>100</v>
      </c>
      <c r="C719" s="22">
        <v>100</v>
      </c>
      <c r="D719" s="22">
        <f t="shared" si="51"/>
        <v>0</v>
      </c>
      <c r="E719" s="4">
        <f t="shared" si="52"/>
        <v>1</v>
      </c>
      <c r="F719" s="12"/>
      <c r="G719" s="12"/>
      <c r="H719" s="139"/>
      <c r="I719" s="128"/>
      <c r="J719" s="128"/>
      <c r="K719" s="234"/>
    </row>
    <row r="720" spans="1:11" ht="12.75">
      <c r="A720" s="296" t="s">
        <v>112</v>
      </c>
      <c r="B720" s="164">
        <f>SUM(B714:B719)</f>
        <v>900</v>
      </c>
      <c r="C720" s="164">
        <f>SUM(C714:C719)</f>
        <v>900</v>
      </c>
      <c r="D720" s="67">
        <f t="shared" si="51"/>
        <v>0</v>
      </c>
      <c r="E720" s="114">
        <f t="shared" si="52"/>
        <v>1</v>
      </c>
      <c r="F720" s="67">
        <f>SUM(F715:F715)</f>
        <v>4816184</v>
      </c>
      <c r="G720" s="67">
        <f>SUM(G715:G715)</f>
        <v>4816184</v>
      </c>
      <c r="H720" s="67">
        <f>G720/F720</f>
        <v>1</v>
      </c>
      <c r="I720" s="114">
        <f>E720/H720</f>
        <v>1</v>
      </c>
      <c r="J720" s="128"/>
      <c r="K720" s="234"/>
    </row>
    <row r="721" spans="1:10" ht="25.5">
      <c r="A721" s="3" t="s">
        <v>503</v>
      </c>
      <c r="B721" s="76"/>
      <c r="C721" s="76"/>
      <c r="D721" s="76"/>
      <c r="E721" s="28"/>
      <c r="F721" s="77">
        <f>F541+F595+F616+F648+F686+F702+F707+F713+F720</f>
        <v>1142012743.26</v>
      </c>
      <c r="G721" s="77">
        <f>G541+G595+G616+G648+G686+G702+G707+G713+G720</f>
        <v>1129473101.57</v>
      </c>
      <c r="H721" s="28">
        <f>G721/F721</f>
        <v>0.9890197007310056</v>
      </c>
      <c r="I721" s="28">
        <f>(I541+I595+I616+I648+I686+I702+I707+I713+H720)/10</f>
        <v>0.9318982968896835</v>
      </c>
      <c r="J721" s="28"/>
    </row>
    <row r="722" spans="1:10" ht="15">
      <c r="A722" s="297" t="s">
        <v>504</v>
      </c>
      <c r="B722" s="298"/>
      <c r="C722" s="298"/>
      <c r="D722" s="298"/>
      <c r="E722" s="299"/>
      <c r="F722" s="300">
        <f>F535+F721</f>
        <v>2227913485.7999997</v>
      </c>
      <c r="G722" s="300">
        <f>G535+G721</f>
        <v>2198276697.84</v>
      </c>
      <c r="H722" s="301">
        <f>G722/F722</f>
        <v>0.9866975139973366</v>
      </c>
      <c r="I722" s="301">
        <f>(I535+I721)/2</f>
        <v>1.010642428179926</v>
      </c>
      <c r="J722" s="301"/>
    </row>
  </sheetData>
  <sheetProtection/>
  <mergeCells count="82">
    <mergeCell ref="A714:J714"/>
    <mergeCell ref="A529:J529"/>
    <mergeCell ref="K3:K4"/>
    <mergeCell ref="A470:J470"/>
    <mergeCell ref="A474:I474"/>
    <mergeCell ref="A384:J384"/>
    <mergeCell ref="A436:I436"/>
    <mergeCell ref="A383:J383"/>
    <mergeCell ref="A376:J376"/>
    <mergeCell ref="A394:J394"/>
    <mergeCell ref="A596:J596"/>
    <mergeCell ref="A618:J618"/>
    <mergeCell ref="A310:I310"/>
    <mergeCell ref="A320:J320"/>
    <mergeCell ref="A340:J340"/>
    <mergeCell ref="A336:J336"/>
    <mergeCell ref="A311:J311"/>
    <mergeCell ref="A410:J410"/>
    <mergeCell ref="A414:J414"/>
    <mergeCell ref="A678:J678"/>
    <mergeCell ref="A650:I650"/>
    <mergeCell ref="A651:J651"/>
    <mergeCell ref="A662:J662"/>
    <mergeCell ref="A670:J670"/>
    <mergeCell ref="A667:J667"/>
    <mergeCell ref="A561:J561"/>
    <mergeCell ref="A1:J1"/>
    <mergeCell ref="A2:J2"/>
    <mergeCell ref="I3:I4"/>
    <mergeCell ref="F3:G3"/>
    <mergeCell ref="A3:A4"/>
    <mergeCell ref="E3:E4"/>
    <mergeCell ref="J3:J4"/>
    <mergeCell ref="H3:H4"/>
    <mergeCell ref="A7:J7"/>
    <mergeCell ref="A81:J81"/>
    <mergeCell ref="B3:D3"/>
    <mergeCell ref="A6:J6"/>
    <mergeCell ref="A14:I14"/>
    <mergeCell ref="A19:J19"/>
    <mergeCell ref="A13:J13"/>
    <mergeCell ref="A75:J75"/>
    <mergeCell ref="A41:J41"/>
    <mergeCell ref="A87:J87"/>
    <mergeCell ref="A193:J193"/>
    <mergeCell ref="A164:J164"/>
    <mergeCell ref="A99:J99"/>
    <mergeCell ref="J105:J106"/>
    <mergeCell ref="A123:J123"/>
    <mergeCell ref="A144:J144"/>
    <mergeCell ref="A150:J150"/>
    <mergeCell ref="A176:J176"/>
    <mergeCell ref="J89:J90"/>
    <mergeCell ref="A586:J586"/>
    <mergeCell ref="A542:J542"/>
    <mergeCell ref="A537:J537"/>
    <mergeCell ref="A536:J536"/>
    <mergeCell ref="A309:J309"/>
    <mergeCell ref="A359:J359"/>
    <mergeCell ref="A435:J435"/>
    <mergeCell ref="A349:J349"/>
    <mergeCell ref="A172:J172"/>
    <mergeCell ref="A543:J543"/>
    <mergeCell ref="A409:J409"/>
    <mergeCell ref="A184:J184"/>
    <mergeCell ref="A688:I688"/>
    <mergeCell ref="A590:J590"/>
    <mergeCell ref="A649:J649"/>
    <mergeCell ref="A624:J624"/>
    <mergeCell ref="A617:J617"/>
    <mergeCell ref="A642:J642"/>
    <mergeCell ref="A420:J420"/>
    <mergeCell ref="A708:J708"/>
    <mergeCell ref="A100:J100"/>
    <mergeCell ref="A511:J511"/>
    <mergeCell ref="A694:J694"/>
    <mergeCell ref="A703:J703"/>
    <mergeCell ref="J166:J167"/>
    <mergeCell ref="A212:J212"/>
    <mergeCell ref="A687:J687"/>
    <mergeCell ref="A165:J165"/>
    <mergeCell ref="A548:J548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Putintseva</dc:creator>
  <cp:keywords/>
  <dc:description/>
  <cp:lastModifiedBy>Путинцева Ирина Михайловна</cp:lastModifiedBy>
  <cp:lastPrinted>2019-03-28T11:38:06Z</cp:lastPrinted>
  <dcterms:created xsi:type="dcterms:W3CDTF">2010-05-14T04:48:35Z</dcterms:created>
  <dcterms:modified xsi:type="dcterms:W3CDTF">2019-03-28T12:04:29Z</dcterms:modified>
  <cp:category/>
  <cp:version/>
  <cp:contentType/>
  <cp:contentStatus/>
</cp:coreProperties>
</file>