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свод 2016" sheetId="1" r:id="rId1"/>
  </sheets>
  <externalReferences>
    <externalReference r:id="rId4"/>
  </externalReferences>
  <definedNames/>
  <calcPr fullCalcOnLoad="1"/>
</workbook>
</file>

<file path=xl/comments1.xml><?xml version="1.0" encoding="utf-8"?>
<comments xmlns="http://schemas.openxmlformats.org/spreadsheetml/2006/main">
  <authors>
    <author>User</author>
  </authors>
  <commentList>
    <comment ref="C323" authorId="0">
      <text>
        <r>
          <rPr>
            <b/>
            <sz val="8"/>
            <rFont val="Tahoma"/>
            <family val="0"/>
          </rPr>
          <t>User:</t>
        </r>
        <r>
          <rPr>
            <sz val="8"/>
            <rFont val="Tahoma"/>
            <family val="0"/>
          </rPr>
          <t xml:space="preserve">
13675 инв. и гражд.пожил.возраста на учете в УСЗН
2972 инв. получили МП ко Дню инв., 4621 гражд.пожил.возр. МП к праздн.весны и труда, к Новогодним праздникам</t>
        </r>
      </text>
    </comment>
  </commentList>
</comments>
</file>

<file path=xl/sharedStrings.xml><?xml version="1.0" encoding="utf-8"?>
<sst xmlns="http://schemas.openxmlformats.org/spreadsheetml/2006/main" count="663" uniqueCount="517">
  <si>
    <t>Доля обучающихся в общеобразовательных учреждениях, принимающих участие в муниципальных мероприятиях, муниципальном этапе Всероссийской и областной олимпиады школьников, от общего числа обучающихся</t>
  </si>
  <si>
    <t>Доля обучающихся в общеобразовательных учреждениях, принимающих участие в мероприятиях областного, всероссийского, международного уровней, от общего числа обучающихся</t>
  </si>
  <si>
    <t xml:space="preserve">Доля победителей и призеров мероприятий муниципального уровня в общей численности обучающихся, принимающих в них участие  </t>
  </si>
  <si>
    <t>Доля победителей и призеров мероприятий областного, всероссийского, международного уровней в общей численности обучающихся, принимающих в них участие</t>
  </si>
  <si>
    <t>Количество учреждений, принявших участие в независимой оценке качества образования</t>
  </si>
  <si>
    <t xml:space="preserve">Количество подведомственных Управлению образования учреждений  </t>
  </si>
  <si>
    <t>Доля образовательных учреждений, внедривших информационную систему, содержащую данные о контингенте обучающихся, в общем количестве образовательных учреждений</t>
  </si>
  <si>
    <t>6. Муниципальная Программа "Создание условий для устойчивого экономического развития" на 2016 - 2020 гг.</t>
  </si>
  <si>
    <t>7. Муниципальная Программа "Развитие муниципальной службы Снежинского городского округа" на 2016 - 2019 гг.</t>
  </si>
  <si>
    <t>8. Муниципальная Программа "Развитие образования в Снежинском городском округе" на 2016 - 2019 гг.</t>
  </si>
  <si>
    <t xml:space="preserve">10.  Муниципальная Программа «Строительство и реконструкция автомобильных дорог на территории Снежинского городского округа» на 2014-2016 гг. </t>
  </si>
  <si>
    <t xml:space="preserve">11. Муниципальная Программа «Строительство, реконструкция и капитальный ремонт  объектов учреждений социальной сферы города Снежинска» на 2014-2016 гг. </t>
  </si>
  <si>
    <t>3. Муниципальная Программа "Развитие образования в Снежинском городском округе" на 2016 - 2019 гг.</t>
  </si>
  <si>
    <t>Компенсация затрат родителям детей-инвалидов, обучающих детей-инвалидов на дому самостоятельно</t>
  </si>
  <si>
    <t>Подпрограмма 1 «Создание условий для развития детско-юношеского спорта, повышение эффективности системы подготовки спортивного резерва в Снежинском городском округе"</t>
  </si>
  <si>
    <t>1.1 Реализация дополнительных общеобразовательных программ и программ спортивной подготовки</t>
  </si>
  <si>
    <t>Число победителей и призеров областных и др. соревнований из состава занимающихся в учреждениях дополнительного образования физкультурно-спортивной направленности</t>
  </si>
  <si>
    <t>Итого</t>
  </si>
  <si>
    <t>9. Муниципальная Программа "Социальная поддержка жителей Снежинского городского округа" на 2016- 2019 гг.</t>
  </si>
  <si>
    <t>Подпрограмма "Предоставление дополнительных мер социальной поддержки отдельным категориям граждан (местные полномочия)</t>
  </si>
  <si>
    <t>Направление 1. Меры социальной поддержки граждан</t>
  </si>
  <si>
    <t>меры социальной поддержки оказаны 12 семьям (исходя из фактической потребности)</t>
  </si>
  <si>
    <t>расходы произведены исходя из фактической потребности, набольшее количество выплат получили семьи родившие 3-го ребенка</t>
  </si>
  <si>
    <t xml:space="preserve">выплаты произведены по факту обращений </t>
  </si>
  <si>
    <t xml:space="preserve">уменьшение числа получателей, выплаты произведены по факту обращений </t>
  </si>
  <si>
    <t>2.  Муниципальная программа "Развитие культуры города Снежинска и организации работы с молодежью" на 2016-2019 гг.</t>
  </si>
  <si>
    <t>Денежное поощрение педагогических работников по итогам работы за учебный год с одаренными детьми в области образования</t>
  </si>
  <si>
    <t>Проведение мероприятий по формированию сети общеобразовательных организаций, в которых созданы условия для инклюзивного образования детей-инвалидов</t>
  </si>
  <si>
    <t xml:space="preserve"> Организация и проведение технической инвентаризации и паспортизации муниципального имущества</t>
  </si>
  <si>
    <t xml:space="preserve"> Организация проведения оценки муниципального имущества с целью принятия к учету</t>
  </si>
  <si>
    <t>Организация проведения кадастровых работ по формированию земельных участков</t>
  </si>
  <si>
    <t>Обеспечение обслуживания и сопровождения программного комплекса для ведения реестра муниципального имущества города Снежинска и формирования учета в программе «Барс – Аренда». Обновление (продление) электронной подписи для осуществления обмена электронными документами  с Управлением Росреестра по Челябинской области</t>
  </si>
  <si>
    <t>Направление 3. Содержание и сохранность муниципального имущества.</t>
  </si>
  <si>
    <t xml:space="preserve">1. Денежные средства в размере 90 882,05 руб. не истребованы по причине позднего предоставления платежных документов ОАО "Сервис" за содержание пустующим муниципальных помещений;  2.Денежные средства в размере 25 371,58 руб. не использованы по причине не предоставления ЗАО "Рубикон" акта выполненных работ по установке внутридомовых приборов учета;   3. Сумма экономии в размере 3 378,41 руб., сложившаяся по факту оказанных услуг и работ за капитальный ремонт муниципальных жилых  помещений и перечисление денежных средств, поступающих от нанимателей    </t>
  </si>
  <si>
    <t xml:space="preserve">Количество земельных участков поставленных на кадастровый учет КУИ города Снежинска (в течение года) </t>
  </si>
  <si>
    <t xml:space="preserve">Количество муниципальных предприятий </t>
  </si>
  <si>
    <t>Экономия в сумме              8 631,46 руб. сложилась за счет фактических расходов ликвидационной комиссии.</t>
  </si>
  <si>
    <t>Реализация функций возложенных на КУИ города Снежинска в области иных имущественных отношений</t>
  </si>
  <si>
    <t>Субсидия при ликвидации муниципальных предприятий</t>
  </si>
  <si>
    <t>Направление 4. Формирование муниципального имущества из основных средств.</t>
  </si>
  <si>
    <t>Приобретение жилья для лиц из числа детей-сирот и детей, оставшихся без попечения родителей</t>
  </si>
  <si>
    <t>Доходы от реализованного КУИ города Снежинска имущества муниципальной казны</t>
  </si>
  <si>
    <t>Прочие налоговые и неналоговые доходы администрируемые КУИ города Снежинска (кроме дохода от реализации имущества муниципальной казны)</t>
  </si>
  <si>
    <t>Количество договоров аренды земельных участков заключенных силами сотрудников КУИ города Снежинска</t>
  </si>
  <si>
    <t xml:space="preserve">Количество объектов реестра муниципального имущества </t>
  </si>
  <si>
    <t xml:space="preserve">Балансовая стоимость муниципального имущества, учтенного в реестре муниципального имущества </t>
  </si>
  <si>
    <t xml:space="preserve">Количество действующих договоров аренды и безвозмездного пользования муниципальным имуществом, заключенных КУИ города Снежинска </t>
  </si>
  <si>
    <t xml:space="preserve">Количество объектов муниципального имущества (кроме земельных участков) по которым КУИ города Снежинска организовано проведение кадастровых работ (в течение года) </t>
  </si>
  <si>
    <t xml:space="preserve">Количество хозяйственных обществ с долей муниципального образования </t>
  </si>
  <si>
    <t xml:space="preserve">Количество объектов недвижимого имущества муниципальной казны, неучаствующих в хозяйственном обороте </t>
  </si>
  <si>
    <t xml:space="preserve">Количество объектов основных средств, поступивших в муниципальную собственность при участии сотрудников КУИ города Снежинска (в течение года) </t>
  </si>
  <si>
    <t xml:space="preserve">доля расходов по данной программе в общем объеме полученных средств </t>
  </si>
  <si>
    <t>5. Муниципальная Программа "Развитие физической культуры и спорта в Снежинском городском округе" на 2016-2019 г.г.</t>
  </si>
  <si>
    <t>12. Муниципальная Программа "Доступная среда" на 2016-2020 гг.</t>
  </si>
  <si>
    <t xml:space="preserve">Итого по программе 12 </t>
  </si>
  <si>
    <t>13. Муниципальная программа "Развитие системы гражданской обороны, защиты от чрезвычайных ситуаций" на 2016-2019г.г.</t>
  </si>
  <si>
    <t>Итого по программе 13</t>
  </si>
  <si>
    <t>14. Муниципальная программа "Управление муниципальным имуществом и земельными ресурсами Снежинского городского округа" на 2016-2019 гг.</t>
  </si>
  <si>
    <t>Итого по Программе 14</t>
  </si>
  <si>
    <t>Подрограмма 1 "Содержание инфраструктуры городского хозяйства"</t>
  </si>
  <si>
    <t>15. Муниципальная Программа  "Содержание городского хозяйства в Снежинском городском округе" на 2016 - 2019 гг.</t>
  </si>
  <si>
    <t>Организация проведения мероприятий по предупреждению и ликвидации болезней животных</t>
  </si>
  <si>
    <t xml:space="preserve">Без учета кредиторской задолженности 2017 года (за декабрь 2016). </t>
  </si>
  <si>
    <t>Организация регулярных пассажирских перевозок населения городским транспортом общего пользования по регулируемым тарифам на внутримуниципальных маршрутах</t>
  </si>
  <si>
    <t>Организация регулярных пассажирских перевозок населения городским транспортом общего пользования по регулируемым тарифам на внутримуниципальных маршрутах (кредиторская задолженность за декабрь 2015, 2016 года)</t>
  </si>
  <si>
    <t>Содержание и  ремонт автодорог (кредиторская задолженность за декабрь 2015, 2016 года)</t>
  </si>
  <si>
    <t>Владение, пользование и распоряжение имуществом, находящимся в муниципальной собственности</t>
  </si>
  <si>
    <t>Владение, пользование и распоряжение имуществом, находящимся в муниципальной собственности (кредиторская задолженность за декабрь 2015, 2016 года)</t>
  </si>
  <si>
    <t>Организация освещения улиц</t>
  </si>
  <si>
    <t>Организация освещения улиц  (кредиторская задолженность за декабрь 2015, 2016 года)</t>
  </si>
  <si>
    <t>Уходные работы за насаждениями</t>
  </si>
  <si>
    <t>Содержание, текущий ремонт объектов внешнего благоустройства</t>
  </si>
  <si>
    <t>Содержание, текущий ремонт объектов внешнего благоустройства (кредиторская задолженность за декабрь 2015, 2016 года)</t>
  </si>
  <si>
    <t>Капитальный ремонт объектов</t>
  </si>
  <si>
    <t>Итого по подпрограмме 1:</t>
  </si>
  <si>
    <t>Подпрограмма 2 "Повышение безопасности дорожного движения"</t>
  </si>
  <si>
    <t>Ремонт нерегулируемых пешеходных переходов, применением типовых схем организации дорожного движения в непосредственной близости от образовательного учреждения</t>
  </si>
  <si>
    <t>Итого по подпрограмме 2:</t>
  </si>
  <si>
    <t>Подпрограмма 3 "Организация деятельности муниципальными учреждениями (предприятиями)"</t>
  </si>
  <si>
    <t>Транспортировка тел умерших с места смерти до ПАК ЦМСЧ-15, проведение гражданской панихиды, предоставление катафалка, содержание кладбищ (МБУ «Ритуал-сервис»)</t>
  </si>
  <si>
    <t>Организация содержания и ремонта муниципального жилищного фонда (МБУ «ОМОС»)</t>
  </si>
  <si>
    <t>Проведение ухода за лесами, осуществление лесовосстановления и лесоразведения  (МКУ «Снежинское лесничество»)</t>
  </si>
  <si>
    <t>Содержание и текущий ремонт сети ливневой канализации, содержание снежной свалки, организация вывоза ТБО, КБМ и содержания контейнерных площадок (МБУ «Экотек»)</t>
  </si>
  <si>
    <t>Содержание улично-дорожной сети, уходные работы за зелеными насаждениями, содержание дорожных ограждений, содержание дорожных знаков  (МКП "Чистый город")</t>
  </si>
  <si>
    <t xml:space="preserve">Возмещение недополученных доходов организациям </t>
  </si>
  <si>
    <t>Возмещение недополученных доходов организациям  (кредиторская задолженность за декабрь 2015 года)</t>
  </si>
  <si>
    <t>Мероприятия по проведению ремонтных работ на фильтровальной станции, очистных сооружениях, перекачивающих станциях в пос. Сокол (МКП «Энергетик»)</t>
  </si>
  <si>
    <t>Обеспечение субсидиарной ответственности по задолженности МКП «Энергетик»</t>
  </si>
  <si>
    <t>Техническое обслуживание скважины в д.Ключи МКП "Энергетик"</t>
  </si>
  <si>
    <t>Обеспечение деятельности МКУ "СЗИГХ"</t>
  </si>
  <si>
    <t>Обеспечение деятельности МКУ «СЗИГХ» (кредиторская задолженность за декабрь 2015 года)</t>
  </si>
  <si>
    <t>Итого по подпрограмме 3:</t>
  </si>
  <si>
    <t>Количество приобретенного щебня фракции 40/70 (МКП «Энергетик»), куб.м</t>
  </si>
  <si>
    <t>Количество приобретенных трансформаторных подстанций (МКП «Энергетик»), штук</t>
  </si>
  <si>
    <t>МКУ СЗСР</t>
  </si>
  <si>
    <t>Устройство второго эвакуационного выхода МДОУ №8</t>
  </si>
  <si>
    <t>Капитальный ремонт сетей теплоснабжения МАУ ДОЦ "Орленок" (благоустройство территории)</t>
  </si>
  <si>
    <t>Капитальный ремонт 13 корпуса МАУ ДОЦ "Орленок"</t>
  </si>
  <si>
    <t>Капитальный ремонт трансформаторной подстанции 6/21 на территории МАУ ДОЦ "Орленок"</t>
  </si>
  <si>
    <t xml:space="preserve">Численность обучающихся в общеобразовательных учреждениях, находящихся в трудной жизненной ситуации, охваченных отдыхом и оздоровлением, в т.ч.: - Управление образования                                             </t>
  </si>
  <si>
    <t>выплаты произведены по факту обращений (51 чел.)</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</si>
  <si>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</si>
  <si>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Участие в пределах своих полномочий в создании размещении, хранении, использовании, пополнении резервов на территории Снежинского городского округа для решения задач гражданской обороны,предотвращения угрозы и лиликвидации последствий чрезвычайных ситуаций  природного и техногенного характера.</t>
  </si>
  <si>
    <t>Повышение уровня знаний населения, навыков и умений должностных лиц и специалистов в области гражданской обороны.</t>
  </si>
  <si>
    <t xml:space="preserve"> Проведение мероприятий по обеспечению безопасности на воде.</t>
  </si>
  <si>
    <t>Обеспечение в пределах своих полномочий первичных мер пожарной безопасности в границах Снежинского городского округа.</t>
  </si>
  <si>
    <t>Повышение уровня знаний навыков и умений должностных лиц и специалистов в области защиты от чрезвычайных ситуаций.</t>
  </si>
  <si>
    <t xml:space="preserve"> Обеспечение и организация учебного процесса в учреждениях дополнительного образования детей «Снежинская ДМШ им.П.И.Чайковского 
и «Снежинская ДХШ»
</t>
  </si>
  <si>
    <t>1. Подпрограмма "Развитие системы образования в сфере культуры"</t>
  </si>
  <si>
    <t>2.Подпрограмма "Развитие творческого, интеллектуального, трудового потенциала, социальной активности и самореализации молодежи, включение ее в социально-экономическое развитие Снежинского городского округа, гражданско-патриотическое воспитание молодежи"</t>
  </si>
  <si>
    <t xml:space="preserve"> Проведение текущих ремонтов зданий и помещений спортивных объектов</t>
  </si>
  <si>
    <t>Обеспечение специализированной подготовки спортивных сборных команд для участия в соревнованиях всероссийского и международного уровней</t>
  </si>
  <si>
    <t>Создание безопасных условий на спортивных объектах города (монтаж систем видеонаблюдения на спортивных объектах)</t>
  </si>
  <si>
    <t>Содержание спортивных объектов и проведение текущих ремонтов зданий и помещений спортивных объектов</t>
  </si>
  <si>
    <t>Организация и проведение городских официальных мероприятий, включенных в ЕКП</t>
  </si>
  <si>
    <t>Выплата грантов спортсменам-инвалидам и спортсменам-ветеранам</t>
  </si>
  <si>
    <t xml:space="preserve"> Реализация мероприятий в рамках Всероссийского физкультурно-спортивного комплекса «Готов к труду и обороне (ГТО)»</t>
  </si>
  <si>
    <t xml:space="preserve"> Медицинское сопровождение спортивных мероприятий и медицинское обслуживание физкультурно-спортивных лагерей</t>
  </si>
  <si>
    <t>Количество организованных и проведенных физкультурных и спортивных мероприятий, включенных в единый календарный план физкультурных и спортивных мероприятий</t>
  </si>
  <si>
    <t>Количество человек-участников физкультурных и спортивных мероприятий</t>
  </si>
  <si>
    <t>Коэффициент фактической загруженности спортивных объектов МБУ «ФСЦ» (%)</t>
  </si>
  <si>
    <t>Эффективная работа МБУ "ФСЦ"</t>
  </si>
  <si>
    <t>Итого по подпрограмме 2</t>
  </si>
  <si>
    <t>Удельный вес населения, систематически занимающегося физической культурой  и спортом на спортивных объектах города в учреждениях, подведомственных УФиС  (%)</t>
  </si>
  <si>
    <t>Количество человек-участников физкультурных и спортивных мероприятий, организованных учреждениями, подведомственными УФиС</t>
  </si>
  <si>
    <t>Количество спортсменов, получивших в отчетном году спортивные разряды и звания в учреждениях, подведомственных УФиС</t>
  </si>
  <si>
    <t>Число победителей и призеров областных, региональных, межрегиональных и всероссийских соревнований, занимающихся в учреждениях, подведомственных УФиС</t>
  </si>
  <si>
    <t>Коэффициент фактической загруженности спортивных объектов учреждений, подведомственных УФиС (%)</t>
  </si>
  <si>
    <t>Эффективная работа подведомственных учреждений</t>
  </si>
  <si>
    <t>Итого по подпрограмме 1</t>
  </si>
  <si>
    <t>Экономия от проведения конкурсных процедур</t>
  </si>
  <si>
    <t>отсутствие семинаров, конференций необходимой тематической направленности</t>
  </si>
  <si>
    <t>Финансовое управление</t>
  </si>
  <si>
    <t>Доля муниципальных служащих, прошедших повышение квалификации и переподготовку, в процентах от общего количества муниципальных служащих (151 чел.)</t>
  </si>
  <si>
    <t>Оказание финансовой поддержки субъектам малого и среднего предпринимательства, количество человек</t>
  </si>
  <si>
    <t>Количество участников конкурсов, проводимых для субъектов малого и среднего предпринимательства</t>
  </si>
  <si>
    <t xml:space="preserve">Количество субъектов малого и среднего предпринимательства, обратившихся за услугой в бизнес-инкубатор </t>
  </si>
  <si>
    <t>Степень удовлетворенности получателей государственных и муниципальных услуг, наличие/отсутствие жалоб, %</t>
  </si>
  <si>
    <t>Травматизм, связанный с профессиональной деятельностью (количество случаев в год)</t>
  </si>
  <si>
    <t>Возникновение профессиональных заболеваний (количество случаев в год)</t>
  </si>
  <si>
    <t>Проведение специальной оценки условий труда в муниципальных учреждениях города Снежинска (количество рабочих мест)</t>
  </si>
  <si>
    <t>Количество "окон" приема заявителей</t>
  </si>
  <si>
    <t>Эксплуатируемая площадь здания</t>
  </si>
  <si>
    <t>Количество информационных систем обеспечения типовой деятельности</t>
  </si>
  <si>
    <t>2. Муниципальная Программа "Развитие культуры города  Снежинска и организации работы с молодежью" на 2016 - 2019 гг.</t>
  </si>
  <si>
    <t>1. Развитие системы образования в сфере культуры</t>
  </si>
  <si>
    <t xml:space="preserve">Контингент учащихся,
обучающихся по предпрофессиональным
программам
</t>
  </si>
  <si>
    <t>Контингент учащихся по дополнительным общеобразовательным программам</t>
  </si>
  <si>
    <t>Численность педагогических работников организаций дополнительного образования детей</t>
  </si>
  <si>
    <t>Доля педагогических работников дополнительного образования, которым при прохождении аттестации присвоена первая или высшая категория</t>
  </si>
  <si>
    <t>Итого по направлению 1</t>
  </si>
  <si>
    <t>2. Развитие творческого, интеллектуального, трудового потенциала, социальной активности и самореализации молодежи, включение ее в социально-экономическое развитие Снежинского городского округа, гражданско-патриотическое воспитание молодежи</t>
  </si>
  <si>
    <t>2.1 Проведение мероприятий для молодежи в сфере занятости, трудоустройства и предпринимательской деятельности</t>
  </si>
  <si>
    <t>Доля молодых граждан от общего числа молодых граждан в возрасте от 14 до 30 лет, принявших участие в семинарах, форумах, тренингах по развитию предпринимательской деятельности</t>
  </si>
  <si>
    <t>Количество публикаций в средствах массовой информации о реализуемых мероприятиях в сфере молодежной политики</t>
  </si>
  <si>
    <t>Количество занятых рабочих мест подростками от 14 до 18 лет в свободное от учебы время</t>
  </si>
  <si>
    <t>Итого по направлению 2.1</t>
  </si>
  <si>
    <t>2.2. Проведение мероприятий по вовлечению молодежи в социально-экономическую, политическую и культурную жизнь общества</t>
  </si>
  <si>
    <t>Доля молодых граждан от общего числа молодых граждан в возрасте от 14 до 30 лет, принявших участие в мероприятиях, направленных на развитие правовой грамотности и повышение электоральной активности</t>
  </si>
  <si>
    <t>Количество представителей органов по работе с молодежью, ответственных за реализацию молодежной политики, принявших участие в мероприятиях по обучению и повышению квалификации, проводимых на территории Снежинского городского округа</t>
  </si>
  <si>
    <t>Количество проведенных мероприятий, связанных с проектной деятельностью молодежи (грантовые конкурсы, семинары, тренинги, форумы)</t>
  </si>
  <si>
    <t>Количество проектов молодых граждан в возрасте от 14 до 30 лет, которым оказана государственная поддержка со стороны органов, реализующих молодежную политику</t>
  </si>
  <si>
    <t>Итого по направлению 2.2</t>
  </si>
  <si>
    <t>доля расходов по данному направлению в общем объеме полученных средств</t>
  </si>
  <si>
    <t>Число зрителей культурно-досуговых учреждений, посетивших мероприятия, проводимые на платной основе (по билетам)</t>
  </si>
  <si>
    <t>Число участников культурно-досуговых мероприятий</t>
  </si>
  <si>
    <t>Количество крупномасштабных творческих акций, проводимых на территории Снежинского городского округа</t>
  </si>
  <si>
    <t>Охват населения клубными формированиями (в процентах участников к общему числу жителей)</t>
  </si>
  <si>
    <t>Итого по направлению 3.1</t>
  </si>
  <si>
    <t>4. Развитие музейного дела</t>
  </si>
  <si>
    <t>4.1 Содержание и обеспечение деятельности МБУ «Снежинский городской музей»</t>
  </si>
  <si>
    <t>Число посетителей музея</t>
  </si>
  <si>
    <t>Доля музейных предметов, внесенных в электронный каталог (в процентах от числа предметов основного фонда)</t>
  </si>
  <si>
    <t>Количество экспозиций</t>
  </si>
  <si>
    <t xml:space="preserve">Объем общего музейного фонда </t>
  </si>
  <si>
    <t>Объем основного музейного фонда</t>
  </si>
  <si>
    <t>Число экспонировавшихся предметов основного фонда</t>
  </si>
  <si>
    <t>Итого по направлению 4.1</t>
  </si>
  <si>
    <t xml:space="preserve">5. Развитие библиотечного дела, обеспечение доступности информационных ресурсов населению
через библиотечное обслуживание
</t>
  </si>
  <si>
    <t>5.1 Содержание и обеспечение деятельности МКУ «Городская библиотека»</t>
  </si>
  <si>
    <t>Количество посещений библиотек,  всего</t>
  </si>
  <si>
    <t>в т. ч. посещение  массовых мероприятий</t>
  </si>
  <si>
    <t>Книгообеспеченность на 1 жителя</t>
  </si>
  <si>
    <t xml:space="preserve">Общее количество библиографических записей в электронном каталоге </t>
  </si>
  <si>
    <t>Ежегодная обновляемость библиотечного фонда</t>
  </si>
  <si>
    <t>Объем библиотечного фонда</t>
  </si>
  <si>
    <t>Количество постоянных читателей</t>
  </si>
  <si>
    <t>Охват населения библиотечным обслуживанием</t>
  </si>
  <si>
    <t>Итого по направлению 5.1</t>
  </si>
  <si>
    <t>6. Сохранение, использование, популяризация и охрана объектов культурного наследия Снежинского городского округа</t>
  </si>
  <si>
    <t>6.1 Подготовка и проведение государственной историко-культурной экспертизы в отношении выявленных объектах культурного наследия, находящихся в муниципальной собственности Снежинского городского округа</t>
  </si>
  <si>
    <t xml:space="preserve">Количество выявленных объектов культурного наследия, находящихся в муниципальной собственности </t>
  </si>
  <si>
    <t xml:space="preserve">Количество выявленных объектов культурного наследия, прошедших историко-культурную экспертизу  </t>
  </si>
  <si>
    <t>Итого по направлению 6.1</t>
  </si>
  <si>
    <t>4. Муниципальная Программа "Снежинск принимает поздравления!" на 2016 - 2017 гг.</t>
  </si>
  <si>
    <t>Количество учреждений культуры, укрепивших материальную базу</t>
  </si>
  <si>
    <t>Выполнение запланированных программой мероприятий</t>
  </si>
  <si>
    <t>Количество издательской продукции</t>
  </si>
  <si>
    <t>Благоустройство территории города к проведению праздника</t>
  </si>
  <si>
    <t xml:space="preserve">1.1 Обеспечение и организация учебного процесса в учреждениях дополнительного образования детей «Снежинская ДМШ им.П.И.Чайковского и «Снежинская ДХШ»
</t>
  </si>
  <si>
    <t>Итого по направлению 1.1</t>
  </si>
  <si>
    <t xml:space="preserve">5. Развитие библиотечного дела, обеспечение доступности информационных ресурсов населению через библиотечное обслуживание
</t>
  </si>
  <si>
    <t>Расходы на реконструкцию и ввод в эксплуатацию нового дошкольного учреждения (создание дополнительных мест для детей дошкольного возраста)</t>
  </si>
  <si>
    <t>Фактически сложившиеся расходы по заработной плате  (целевая субсидия)</t>
  </si>
  <si>
    <t>Финансовое обеспечение получения услуг на получение дошкольного образования и присмотр и уход в муниципальных дошкольных образовательных организациях</t>
  </si>
  <si>
    <t xml:space="preserve">Предоставление льгот и компенсаций за присмотр и уход в ДОО в соответствии с нормативно-правовыми актами </t>
  </si>
  <si>
    <t>Приобретение технологического, компьютерного и другого оборудования для ДОО</t>
  </si>
  <si>
    <t>Работы по благоустройству территорий (приобретение и установка игровых и спортивных комплексов, ремонт прогулочных площадок, вырубка опасных деревьев, текущий ремонт ограждений, текущий ремонт асфальтового покрытия и т.п.)</t>
  </si>
  <si>
    <t>Установка системы видеонаблюдения и системы контроля управления доступом (СКУД)</t>
  </si>
  <si>
    <t>Мероприятия по противопожарной безопасности (капитальный ремонт АПС и СОУЭ, устройство вторых эваковыходов, замена линолеума на путях эвакуации, огнезащитная обработка деревянных конструкций, замена дверей на противопожарные, испытание пожарных лестниц и др.)</t>
  </si>
  <si>
    <t>Текущие ремонты</t>
  </si>
  <si>
    <t>Финансовое обеспечение получения общего, дополнительного образования и услуг по присмотру и уходу в общеобразовательных организациях</t>
  </si>
  <si>
    <t>Финансовое обеспечение получения  дополнительного образования во Дворце творчества</t>
  </si>
  <si>
    <t>Финансовое обеспечение профессионального обучения по программам профессиональной подготовки по профессиям рабочих и должностям служащих</t>
  </si>
  <si>
    <t>Расходы на создание новых мест в общеобразовательных организациях</t>
  </si>
  <si>
    <t xml:space="preserve">Выплата единовременной материальной помощи молодым специалистам МОУ и Дворца творчества  </t>
  </si>
  <si>
    <t xml:space="preserve">Выплата стипендий </t>
  </si>
  <si>
    <t>Проведение мероприятий по формированию кадетских классов (приобретение формы, оборудования, расходных материалов, организация школьных и выездных мероприятий и др.)</t>
  </si>
  <si>
    <t xml:space="preserve">Проведение мероприятий по образовательному проекту "Шахматный всеобуч" </t>
  </si>
  <si>
    <t>Приобретение оборудования и мебели для общеобразовательных учреждений и Дворца творчества</t>
  </si>
  <si>
    <t>Оборудование пунктов проведения государственной итоговой аттестации в форме единого государственного экзамена</t>
  </si>
  <si>
    <t>Установка системы видеонаблюдения и контроля управления доступом (СКУД)</t>
  </si>
  <si>
    <t>Мероприятия по противопожарной безопасности (капитальный ремонт АПС и СОУЭ, устройство вторых эваковыходов, замена линолеума на путях эвакуации, огнезащитная обработка деревянных конструкций, замена дверей и др.)</t>
  </si>
  <si>
    <t>Капитальный ремонт аварийных спортзалов с заменой стеклоблоков и канализационных сетей</t>
  </si>
  <si>
    <t>Обеспечение питанием отдельных (льготных) категорий обучающихся  в муниципальных общеобразовательных учреждениях (МБОУ № 117, 121, 125, 126, 127, 135)</t>
  </si>
  <si>
    <t xml:space="preserve">Питание учащихся (воспитанников) МБОУ СКОШ № 122, 128            </t>
  </si>
  <si>
    <t>Финансовое обеспечение отдыха и оздоровления детей в возрасте от 6 до 18 лет (включительно) в каникулярное время в загородных лагерях и лагерях с дневным пребыванием детей, за исключением детей, обучающихся  в профессиональных образовательных организациях, или детей, отдыхающих в каникулярное время за счет федерального бюджета</t>
  </si>
  <si>
    <t>Компенсация суммы родительской платы за путевки в загородные лагеря и лагеря с дневным пребыванием для детей, находящихся в трудной жизненной ситуации</t>
  </si>
  <si>
    <t>Круглогодичное содержание загородного лагеря</t>
  </si>
  <si>
    <t>Текущий ремонт зданий и сооружений</t>
  </si>
  <si>
    <t>Расходы на создание новых мест в МАУ ДОЦ "Орленок"</t>
  </si>
  <si>
    <t>Установка системы видеонаблюдения</t>
  </si>
  <si>
    <t>Проведение психолого-медико-педагогического обследования и комплекса работ, связанных с сопровождением обучающихся, испытывающих трудности в освоении основных общеобразовательных программ</t>
  </si>
  <si>
    <t>Адаптация зданий дошкольных образовательных учреждений для инвалидов и других МГН</t>
  </si>
  <si>
    <t>Приобретение специального (коррекционного) оборудования для обучения детей с ограниченными возможностями здоровья детей дошкольного и школьного возраста</t>
  </si>
  <si>
    <t>Адаптация зданий  общеобразовательных учреждений и учреждений дополнительного образования для инвалидов и других МГН</t>
  </si>
  <si>
    <t>Финансовое обеспечение создания условий для стабильного функционирования подведомственных Управлению образования учреждений</t>
  </si>
  <si>
    <t>Проведение различных мероприятий муниципального уровня, обеспечение участия обучающихся и педагогических работников в областных, региональных,  российских и международных мероприятиях</t>
  </si>
  <si>
    <t>Организация и проведение конкурсов профессионального мастерства; участие работников в областных и российских конкурсах профессионального мастерства</t>
  </si>
  <si>
    <t>Экономия по расходам на проведение городских конкурсов</t>
  </si>
  <si>
    <t>Проведение мероприятий по внедрению электронной очереди и информационной системы, содержащей данные о контингенте обучающихся</t>
  </si>
  <si>
    <t>Проведение текущих ремонтов</t>
  </si>
  <si>
    <t>Ввод в эксплуатацию зданий дошкольных учреждений</t>
  </si>
  <si>
    <t xml:space="preserve">Охват детей с 3 до 7 лет дошкольным образованием </t>
  </si>
  <si>
    <t>Количество воспитанников    в дошкольных образовательных учреждениях</t>
  </si>
  <si>
    <t>Доля родителей (законных представителей), получающих льготы и компенсации за присмотр и уход в ДОО, в общей численности имеющих право на получение льгот и компенсаций</t>
  </si>
  <si>
    <t>Оказание единовременной материальной (адресной социальной) помощи на время нахождения в трудной жизненной ситуации</t>
  </si>
  <si>
    <t>Меры социальной поддержки семей, родившим детей в декаду Дня семьи и Дня матери в виде оказания единовременной материальной (адресной социальной) помощи</t>
  </si>
  <si>
    <t>Меры поддержки многодетных семей, родивших (усыновивших) в течение текущего года третьего, четвертого, пятого и т.д. детей (оказание единовременной материальной (адресной социальной) помощи)</t>
  </si>
  <si>
    <t>Социальная поддержка инвалидов, семей инвалидов и семей с детьми инвалидами в виде оказание единовременной материальной (адресной социальной) помощи</t>
  </si>
  <si>
    <t>Выплата инвалидам единовременной материальной (адресной социальной) помощи ко Дню инвалида</t>
  </si>
  <si>
    <t>Материальное поощрение активистов из числа членов ВОС и членов МООИ СГО ЧООО ВОИ ко Дню инвалида, активистов из числа членов Совета ветеранов ко Дню пожилого человека</t>
  </si>
  <si>
    <t>Оказание единовременной материальной (адресной социальной) помощи гражданам пожилого возраста к празднику Весны и Труда и к Новогодним праздникам</t>
  </si>
  <si>
    <t>Оказание единовременной материальной (адресной, социальной) помощи больным сахарным диабетом для приобретения средств самоконтроля</t>
  </si>
  <si>
    <t>Социальная поддержка неорганизованных детей раннего возраста (от 1 года до 3-х лет) из малообеспеченных семей и неорганизованных детей раннего возраста (от 1 года до 3 лет), рожденных от ВИЧ–инфицированных матерей, в виде выплаты денежных средств на специальные молочные продукты детского питания</t>
  </si>
  <si>
    <t>Социальная поддержка детей-сирот и детей, оставшихся без попечения родителей, находящихся в приемных семьях, в виде выплаты денежных средств на продукты питания; социальная поддержка детей, проживающих в замещающих семьях, в виде ежемесячных денежных выплат</t>
  </si>
  <si>
    <t>Оказание помощи опекаемым детям, не получающих государственное обеспечение, детям из семей, находящихся в социально опасном положении, из малообеспеченных семей, находящихся в трудной жизненной ситуации в натуральном виде</t>
  </si>
  <si>
    <t>Социальная поддержка семей, воспитывающих детей- инвалидов</t>
  </si>
  <si>
    <t>Приобретение средств реабилитации (кресла-коляски, трости и др.) для пункта проката</t>
  </si>
  <si>
    <t>Организация комплексной реабилитации инвалидов по зрению</t>
  </si>
  <si>
    <t>Возмещение расходов при проведении мероприятий, направленных на поддержку граждан, находящихся в трудной жизненной ситуации (лиц, освободившихся из мест лишения свободы, лиц без определённого места жительства, лиц с алкогольной и наркотической зависимостью)</t>
  </si>
  <si>
    <t>Предоставление субсидии социально ориентированным некоммерческим организациям (местной общественной организации инвалидов СГО ЧООО ВОИ) на возмещение затрат, связанных с проведением мероприятий</t>
  </si>
  <si>
    <t>Предоставление субсидии социально ориентированным некоммерческим организациям (Снежинскому городскому совету ветеранов) на возмещение затрат, связанных с осуществлением уставной деятельности, в объеме не ниже рекомендованного органами исполнительной власти Челябинской области</t>
  </si>
  <si>
    <t>Меры социальной поддержки Почетных граждан города Снежинска в форме обеспечения лекарствами по рецептам врача</t>
  </si>
  <si>
    <t>Удельный вес граждан пожилого возраста и инвалидов, получивших   адресную социальную помощь, дополнительные меры социальной поддержки и услуги от числа указанных категорий граждан, состоящих на учете в УСЗН  в рамках Программы (%)</t>
  </si>
  <si>
    <t>Направление 2. Меры социальной поддержки детей-сирот и детей, оставшихся без попечения родителей.</t>
  </si>
  <si>
    <t>уменьшение числа получателей на 4 чел.</t>
  </si>
  <si>
    <t>Социальная поддержка семей с несовершеннолетними, находящимися в экстренной ситуации или подвергшихся насилию или жестокому обращению</t>
  </si>
  <si>
    <t>Социальная поддержка инвалидов (организация питания недееспособных инвалидов, оплата расходов на зубопротезирование инвалидам) - (согласно Порядку)</t>
  </si>
  <si>
    <t>Сокращение числа получателей до 35 чел.</t>
  </si>
  <si>
    <t>расходы произведены по факту обращений  (5  гражданам)</t>
  </si>
  <si>
    <t xml:space="preserve">расходы произведены по факту обращений </t>
  </si>
  <si>
    <t xml:space="preserve">Меры социальной поддержки Почетных граждан города Снежинска </t>
  </si>
  <si>
    <t>экономия по оплате ЖКУ (оплата производится по данным приборов учета)</t>
  </si>
  <si>
    <t>Расходы на выплату пенсий муниципальным служащим, лицам, осуществлявшим полномочия депутата на профессиональной постоянной основе, полномочия выборного должностного лица местного самоуправления</t>
  </si>
  <si>
    <t>Меры социальной поддержки наименее защищенным группам населения города, оказавшимся в трудной жизненной ситуации в виде срочной единовременной денежной помощи (согласно постановлению от 12.12.2007 № 1489)</t>
  </si>
  <si>
    <t>Компенсация расходов, понесенных в связи с переименованием элементов улично-дорожной сети в муниципальном образовании «Город Снежинск» (согласно постановлению от 05.10.2010 № 1575)</t>
  </si>
  <si>
    <t>средства не востребованы</t>
  </si>
  <si>
    <t>Дополнительные меры социальной поддержки приемных родителей в виде выплаты в размере 20% к уровню оплаты труда приемного родителя</t>
  </si>
  <si>
    <t>расходы произведены исходя из фактической потребности</t>
  </si>
  <si>
    <t>Дополнительные меры социальной поддержки  в виде компенсации в размере 100% расходов занимаемой общей площади жилого помещения, коммунальных услуг, услуг связи приемным семьям, проживающим в квартирах муниципальной собственности, переданных муниципалитетом в оперативное управление Муниципального казённого учреждения «Управление социальной защиты населения города Снежинска» для осуществления деятельности приемных семей</t>
  </si>
  <si>
    <t>Возмещение управляющим компаниям расходов, связанных с предоставлением ежемесячной выплаты компенсации: дворникам (уборщикам внутриквартальных дворовых территорий), работающим в управляющих компаниях, обслуживающих организациях, предоставляющих услуги по обслуживанию жилищного фонда, представителям квартиросъемщиков и собственников жилья (старшим по домам) в форме уменьшения платежей за жилье и коммунальные услуги (кредиторская задолженность)</t>
  </si>
  <si>
    <t>Выплата единовременного поощрения муниципальным служащим в соответствии с решением СДГС от 30.01.2014 № 7</t>
  </si>
  <si>
    <t>Социальная поддержка семей, имеющих на воспитании детей-сирот и детей, оставшихся без попечения родителей, семей, находящихся в социально опасном положении, семей категории «группа риска» (мероприятия по обеспечению мер пожарной безопасности)</t>
  </si>
  <si>
    <t>Итого по направлению 2</t>
  </si>
  <si>
    <t>Направление 3. Обеспечение предоставления дополнительных мер социальной поддержки отдельных категорий граждан</t>
  </si>
  <si>
    <t>Организация мероприятий по чествованию граждан пожилого возраста. Организационно-массовые, патриотические, культурные  мероприятия для ветеранов</t>
  </si>
  <si>
    <t>экономия средств при проведении мероприятий,</t>
  </si>
  <si>
    <t>Организационно-массовые, спортивные,  культурные мероприятия для инвалидов. Организация работы клубов для инвалидов</t>
  </si>
  <si>
    <t>Организация и проведение мероприятий для воспитанников МКУСО «Центр помощи детям, оставшимся без попечения родителей». Приобретение основных средств, материальных запасов, работ, услуг</t>
  </si>
  <si>
    <t>Итого по направлению 4</t>
  </si>
  <si>
    <t>Итого по программе 9</t>
  </si>
  <si>
    <t>Финансовое обеспечение и создание условий для стабильного предоставления дополнительных мер социальной поддержки отдельных категорий граждан (местные полномочия)</t>
  </si>
  <si>
    <t>Предоставление субсидии на финансовое обеспечение и создание условий для стабильного функционирования подведомственного учреждения МУ «КЦСОН»</t>
  </si>
  <si>
    <t>Предоставление субсидий на иные цели, в части содержания муниципального имущества</t>
  </si>
  <si>
    <t>не использованы средства на ремонт кровли гаража (в связи с пагодными условями) - 54,8 тыс.руб., экономия средств на уставновку тахографа - 2,4 тыс.руб.</t>
  </si>
  <si>
    <t>Итого по направлению 3</t>
  </si>
  <si>
    <t>Подпрограмма "Предоставление мер социальной поддержки льготным категориям граждан (государственные полномочия)"</t>
  </si>
  <si>
    <t>Ежемесячные денежные выплаты региональным льготникам</t>
  </si>
  <si>
    <t>Компенсация расходов на оплату жилых помещений и коммунальных услуг (дополнительные меры социальной защиты ветеранов Челябинской области, сельские педагоги)</t>
  </si>
  <si>
    <t>Оплата жилищно-коммунальных услуг отдельным категориям граждан</t>
  </si>
  <si>
    <t>Выплата социального пособия на погребение</t>
  </si>
  <si>
    <t>Выплаты инвалидам компенсаций страховых премий по договорам ОСАГО владельцев транспортных средств</t>
  </si>
  <si>
    <t>Меры социальной поддержки гражданам, подвергшимся воздействию радиации</t>
  </si>
  <si>
    <t>Ежегодная денежная выплата лицам, награжденным нагрудным знаком «Почетный донор»</t>
  </si>
  <si>
    <t>Компенсация расходов на уплату взноса на капитальный ремонт</t>
  </si>
  <si>
    <t>Направление 2. Меры социальной поддержки детей-сирот и детей, оставшихся без попечения родителей</t>
  </si>
  <si>
    <t>Содержание ребенка в семье опекуна и приемной семье, оплата труда приемному родителю</t>
  </si>
  <si>
    <t>Выплата денежных средств на реализацию права бесплатного проезда и на содержание детей, находящихся под опекой</t>
  </si>
  <si>
    <t>Содержание МКУСО «Центр помощи детям, оставшимся без попечения родителей»</t>
  </si>
  <si>
    <t>Направление 3. Социальное обслуживание населения</t>
  </si>
  <si>
    <t>Социальное обслуживание населения</t>
  </si>
  <si>
    <t>Выплата областного единовременного пособия при рождении ребенка</t>
  </si>
  <si>
    <t>Выплата ежемесячного пособия на ребенка гражданам, имеющим детей</t>
  </si>
  <si>
    <t>Ежемесячное пособие по уходу за ребенком в возрасте от полутора до трех лет</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</si>
  <si>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</si>
  <si>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Дополнительные меры социальной поддержки многодетных семей</t>
  </si>
  <si>
    <t>Предоставление гражданам субсидий на оплату ЖКУ</t>
  </si>
  <si>
    <t>Финансовое обеспечение и создание условий для стабильного предоставления мер социальной поддержки льготным категориям граждан (государственные полномочия)</t>
  </si>
  <si>
    <t>Итого по направлению 5</t>
  </si>
  <si>
    <t>Удельный вес выплаченных ежемесячных денежных выплат на ЖКУ, пособий и компенсаций в процентах об общего количества нгачисленных выплат, пособий, компенсаций</t>
  </si>
  <si>
    <t>удельный вес выпускников образовательных учреждений для детей-сирот и детей, оставшихся без попечения родителей, устроенных на дальнейшее обучение на работу в процентах от общего числа выпускников данных учреждений</t>
  </si>
  <si>
    <t>Направление 1. Повышение доходности от использования муниципального имущества и земельных участков, реализации муниципального имущества</t>
  </si>
  <si>
    <t xml:space="preserve"> Организация проведения оценки муниципального имущества с целью приватизации, передачи в аренду</t>
  </si>
  <si>
    <t xml:space="preserve"> Организация проведения оценки земельных участков с целью передачи в аренду</t>
  </si>
  <si>
    <t>Направление 2. Совершенствование системы учета муниципального имущества, земельных участков и контроля за их использованием.</t>
  </si>
  <si>
    <t xml:space="preserve">Денежные средства в размере 430 000 руб. остались не использованными по причине не сдачи акта выполненных работ по муниципальному контракту № 30 14.11.2014 г. на выполнение комплекса кадастровых работ по определению границы населенного пункта город Снежинск </t>
  </si>
  <si>
    <t>Администрация</t>
  </si>
  <si>
    <t>Собрание депутатов</t>
  </si>
  <si>
    <t>КСП</t>
  </si>
  <si>
    <t xml:space="preserve">экономия </t>
  </si>
  <si>
    <t>Степень полноты нормативной базы по вопросам муниципальной службы, в процентах от требуемого количества муниципальных правовых актов по вопросам муниципальной службы</t>
  </si>
  <si>
    <t>Степень соответствия правовой нормативной базы по вопросам муниципальной службы законодательству Российской Федерации и Челябинской области, в процентах от общего количества принятых муниципальных правовых актов по вопросам муниципальной службы</t>
  </si>
  <si>
    <t>Реконструкция здания школы № 118 под МДОУ «Детский сад комбинированного типа № 1» в 23 микрорайоне г. Снежинска</t>
  </si>
  <si>
    <t>Капитальный ремонт кровли городской библиотеки (в т.ч. проектно-изыскательские работы)</t>
  </si>
  <si>
    <t>УСЗН</t>
  </si>
  <si>
    <t>Оказание единовременной материальной помощи (адресной социальной помощи) ко Дню знаний опекунам (попечителям), не получающим денежные средства на содержание детей, оставшихся без попечения родителей</t>
  </si>
  <si>
    <t>Длительность конкурсных процедур</t>
  </si>
  <si>
    <t>Установка пандуса у входа в здание (в т.ч. Проектная документация)</t>
  </si>
  <si>
    <t>АУ МФЦ</t>
  </si>
  <si>
    <t>6. Муниципальная Программа "Социальная поддержка жителей Снежинского городского округа" на 2016- 2019 гг.</t>
  </si>
  <si>
    <t xml:space="preserve">Итого по Программе 6 </t>
  </si>
  <si>
    <t>7. Муниципальная Программа "Содержание городского хозяйства в Снежинском городском округе" на 2016 - 2019 гг.</t>
  </si>
  <si>
    <t>Итого  по Программе 7</t>
  </si>
  <si>
    <t>8. Муниципальная Программа "Управление муниципальным имуществом и земельными ресурсами Снежинского городского округа" на 2016-2019 гг.</t>
  </si>
  <si>
    <t>Предоставление субсидий субъектам малого и среднего предпринимательства на возмещение затрат, связанных с приобретением оборудования в целях создания, и (или) развития, и (или) модернизации производства товаров (работ, услуг)</t>
  </si>
  <si>
    <t>Количество сохраненных рабочих мест на предприятиях малого и среднего предпринимательства, получивших субсидии</t>
  </si>
  <si>
    <t>оказание услуг по перевозке призывников на областной сборный пункт, авто-часов</t>
  </si>
  <si>
    <t>Обеспечение деятельности призывной комиссии и ее участия в проведении социально - патриотической акции «День призывника»</t>
  </si>
  <si>
    <t>Количество муниципальных служащих, прошедших повышение квалификации</t>
  </si>
  <si>
    <t>КУИ</t>
  </si>
  <si>
    <t>Управление образования</t>
  </si>
  <si>
    <t xml:space="preserve">Повышение квалификации муниципальных служащих города </t>
  </si>
  <si>
    <t>Удельный вес семей, находившихся в социально опасном положении, снятых с учета в связи с улучшением ситуации в семье от общего количества семей, состоящих на учете как семьи, находящиеся в социально опасном положении в рамках Программы (%)</t>
  </si>
  <si>
    <t>Удельный вес детей-сирот и детей, оставшихся без попечения родителей, устроенных за отчетный период на воспитание в семьи, в процентах от общего числа детей-сирот и детей, оставшихся без попечения родителей, нуждающихся в устройстве в рамках Программы  (%)</t>
  </si>
  <si>
    <t>Реконструкция проспекта Мира ( от улицы Нечая до улицы Широкой) в городе Снежинске</t>
  </si>
  <si>
    <t>Количество объектов культуры, в которых выполнен капитальный ремонт</t>
  </si>
  <si>
    <t>Сумма субсидии, выданной 1 субъекту малого и среднего предпринимательства меньше запланированной</t>
  </si>
  <si>
    <t>не состоялись запланированные курсы повышения квалификации</t>
  </si>
  <si>
    <t>Реконструкция входных групп центрального входа и запасного выхода с устройством поручней ( в т.ч. проектная документация)</t>
  </si>
  <si>
    <t>УФиС</t>
  </si>
  <si>
    <t>Установка поручней, замена покрытия лестницы и площадки центрального входа в здание (в т. ч. проектная документация)</t>
  </si>
  <si>
    <t>УКиМП</t>
  </si>
  <si>
    <t>Количество переоборудованных для инвалидов и других маломобильных групп населения приоритетных объектов социальной инфраструктуры в общем количестве объектов социальной инфраструктуры Снежинского городского округа</t>
  </si>
  <si>
    <t>Переоборудованные для инвалидов и других маломобильных групп населения приоритетные объекты социальной инфраструктуры в общем количестве приоритетных объектов социальной инфраструктуры Снежинского городского округа</t>
  </si>
  <si>
    <t>Паспортизированные приоритетные объекты социальной инфраструктуры в общем количестве приоритетных объектов социальной инфраструктуры Снежинского городского округа</t>
  </si>
  <si>
    <t>Полностью доступные объекты для инвалидов с нарушением слуха (Г) и нарушением умственного развития (У) и  частично доступные объекты для инвалидов, передвигающихся на креслах-колясках (К), с нарушением опорно-двигательного аппарата (О) и нарушением зрения (С)</t>
  </si>
  <si>
    <t>Итого по программе 2</t>
  </si>
  <si>
    <t>Направление 1. Организация и осуществление мероприятий по гражданской обороне.</t>
  </si>
  <si>
    <t xml:space="preserve">Сократился объем потребляемых ТЭР (теплоснабжение), оплата производилась в соответствии с выставленными счетами.Сократились расходы на услуги связи (междугородние разговоры). Изменились условия договора по аренде жилого помещения                                                                  (с 01.04.16 расходы несет арендатор).Уменьшилась сумма налога на имущество, земельный налог (изменилась кадастровая стоимость), плата за загрязнение окружающей среды. Не оплачены счета за декабрь 2016г.( междугородние разговоры,приобретение ГСМ). </t>
  </si>
  <si>
    <t>Уровень обеспеченности работников структурных подразделений администрации города и муниципальных учреждений средствамииндивидуальной защиты в условиях чрезвычайных ситуаций и особый период (%)</t>
  </si>
  <si>
    <t>Степень выполнения Плана основных мероприятий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t>
  </si>
  <si>
    <t>Степень готовности Планов по гражданской обороне, предотвращению и ликвидации чрезвычайных ситуаций (%)</t>
  </si>
  <si>
    <t>Степень готовности системы оповещения (%)</t>
  </si>
  <si>
    <t>Доля отработанных сообщений о происшествиях от количества поступивших (%)</t>
  </si>
  <si>
    <t>Уровень готовности сил и средств системы предупреждения и ликвидации чрезвычайным ситуациям (%)</t>
  </si>
  <si>
    <t>ИТОГО по направлению 1</t>
  </si>
  <si>
    <t>Направление 2. Организация и осуществление мероприятий по защите населения и территорий городского округа от чрезвычайных ситуаций природного и техногенного характера.</t>
  </si>
  <si>
    <t>Уровень оснащенности поисково-спасательной службы города средствами, обеспечивающими его максимальную эффективность при проведении аварийно-спасательных и других неотложных работ в случае возникновения чрезвычайных ситуаций (%)</t>
  </si>
  <si>
    <t>Соответствие уровня квалификации сотрудников единой дежурной диспетчерской службы г.Снежинска (%)</t>
  </si>
  <si>
    <t>Степень профессиональной подготовки сотрудников МБУ "Поисково-спасательная служба города Снежинска" (аттестация спасателей) (%)</t>
  </si>
  <si>
    <t>Аттестация МБУ "Поисково-спасательная служба города Снежинска" на право ведения аварийно-спасательных работ в чрезвычайных ситуациях (%)</t>
  </si>
  <si>
    <t>Контроль за содержанием пожарных гидрантов (%)</t>
  </si>
  <si>
    <t>Удельный вес должностных лиц и специалистов, повысивших квалификацию в области гражданской обороны и чрезвычайным ситуациям в общем объеме Плана комплектования курсов гражданской обороны слушателей на учебный год (%)</t>
  </si>
  <si>
    <t>Разработка и внедрение новых программ и методов обучения на курсах гражданской обороны (%)</t>
  </si>
  <si>
    <t>Соответствие квалификации сотрудников курсов гражданской обороны (%)</t>
  </si>
  <si>
    <t>ИТОГО по направлению 2</t>
  </si>
  <si>
    <t xml:space="preserve">доля расходов по Программе в общем объеме средств </t>
  </si>
  <si>
    <t>Направление 4. Меры социальной поддержки семей с детьми и малообеспеченных граждан</t>
  </si>
  <si>
    <t>Подпрограмма "Содержание инфраструктуры городского хозяйства"</t>
  </si>
  <si>
    <t>Организация и проведение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</si>
  <si>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 xml:space="preserve">Содержание и  ремонт автодорог </t>
  </si>
  <si>
    <t xml:space="preserve">Итого по подпрограмме </t>
  </si>
  <si>
    <t>Подпрограмма  «Организация деятельности муниципальными учреждениями (предприятиями)»</t>
  </si>
  <si>
    <t>Управление ГОЧС</t>
  </si>
  <si>
    <t>Организация перевозки призывников на областной сборный пункт и перевозки граждан, подлежащих призыву, на медицинское обследование в лечебные учреждения города Челябинска</t>
  </si>
  <si>
    <t>Оценка эффективности реализации муниципальных программ в 2016 году</t>
  </si>
  <si>
    <t xml:space="preserve">Совершенствование городской системы видеонаблюдения за местами массового пребывания граждан; ремонт и техническое обслуживание видеокамер системы </t>
  </si>
  <si>
    <t>Стимулирование граждан и членов общественного формирования правоохранительной направленности, оказывающих содействие органам внутренних дел в охране общественного порядка и борьбе с преступностью, а также обеспечение форменным обмундированием, удостоверениями и т.д.</t>
  </si>
  <si>
    <t>Реализация дополнительных общеобразовательных программ и программ спортивной подготовки</t>
  </si>
  <si>
    <t>фактические цены при заключении контракта по оснащению медкабинетов оказались ниже плановых</t>
  </si>
  <si>
    <t>Материально-техническое оснащение и обеспечение оборудованием, инвентарем, экипировкой</t>
  </si>
  <si>
    <t>Участие в выездных и городских спортивных мероприятиях</t>
  </si>
  <si>
    <t>Курсы повышения квалификации</t>
  </si>
  <si>
    <t>1.6 Обеспечение специализированной подготовки спортивных сборных команд для участия в соревнованиях всероссийского и международного уровней</t>
  </si>
  <si>
    <t>Количество обучающихся в учреждениях дополнительного образования физкультурно-спортивной направленности</t>
  </si>
  <si>
    <t>За счет увеличения количества обучающихся на этапах начальной подготовки</t>
  </si>
  <si>
    <t>Количество спортсменов в учреждениях дополнительного образования физкультурно-спортивной направленности, получивших в отчетном году спортивные разряды и звания</t>
  </si>
  <si>
    <t>Отсутствие системы планирования и контроля показателя Контрольно-методическим отделом УФиС</t>
  </si>
  <si>
    <t xml:space="preserve">Число победителей и призеров областных и др. соревнований из состава занимающихся в учреждениях дополнительного образования </t>
  </si>
  <si>
    <t>Подпрограмма 1 "Создание условий для развития детско-юношеского спорта, повышение эффективности системы подготовки спортивного резерва в Снежинском городском округе"</t>
  </si>
  <si>
    <t>Подпрограмма 2 "Обеспечение и содержание спортивных объектов города для удовлетворения потребности муниципальных бюджетных учреждений спортивной направленности и населения города в систематических занятиях физкультурно-спортивной направленности и проведение официальных мероприятий"</t>
  </si>
  <si>
    <t>2.2 Содержание спортивных объектов и проведение текущих ремонтов зданий и помещений спортивных объектов</t>
  </si>
  <si>
    <t>удельный вес граждан, которым предоставлено социальное обслуживание от общего числа нуждающихся</t>
  </si>
  <si>
    <t>доля финансовых средств, освоеных в ходе реализации Программы  в процентах</t>
  </si>
  <si>
    <t>Направление 5. Обеспечение предоставления мер социальной поддержки льготным актегориям граждан (государственные полномочия)</t>
  </si>
  <si>
    <t>Обеспечение деятельности МКУ «СЗИГХ»</t>
  </si>
  <si>
    <t>4. Муниципальная Программа "Создание условий для устойчивого экономического развития" на 2016 - 2020 гг.</t>
  </si>
  <si>
    <t xml:space="preserve"> Приобретение жилья для лиц из числа детей-сирот и детей, оставшихся без попечения родителей </t>
  </si>
  <si>
    <t xml:space="preserve">Экономия в размере 2,20 руб. сложилась за счет фактических расходов по приобретению жилья детям - сиротам </t>
  </si>
  <si>
    <t>Удельный вес систематически занимающихся физической культурой и спортом в федерациях и клубах от общего количества жителей г. Снежинска (%)</t>
  </si>
  <si>
    <t>доля расходов по программе в общем объеме полученных средств</t>
  </si>
  <si>
    <t>Управление культуры</t>
  </si>
  <si>
    <t>2.3. Поддержка талантливой молодежи в сфере образования, интеллектуальной и творческой деятельности</t>
  </si>
  <si>
    <t>Количество молодых граждан в возрасте от 14 до 30 лет, принявших участие в мероприятиях в сфере образования, интеллектуальной и творческой деятельности</t>
  </si>
  <si>
    <t>Итого по направлению 2.3</t>
  </si>
  <si>
    <t>2.4. Поддержка социальных и общественных инициатив молодых граждан</t>
  </si>
  <si>
    <t>Количество молодых граждан в возрасте от 14 до 30 лет, вовлеченных в волонтерскую, добровольческую и поисковую деятельность</t>
  </si>
  <si>
    <t>Итого по направлению 2.4</t>
  </si>
  <si>
    <t>2.5. Проведение мероприятий по гражданско-патриотическому воспитанию молодежи</t>
  </si>
  <si>
    <t xml:space="preserve">Количество молодых граждан в возрасте от 14 до 30 лет, принявших участие в реализации мероприятий патриотической направленности – «Бессмертный полк», «Георгиевская лента», «Сто зажженных сердец», акциях, посвященных 
началу Великой Отечественной войны 1941-1945 годов, «День неизвестного солдата» 
</t>
  </si>
  <si>
    <t>Итого по направлению 2.5</t>
  </si>
  <si>
    <t>3. Развитие творческого потенциала жителей города, повышение степени их участия в культурной жизни, сохранение традиционного художественного творчества, национальных культур, обеспечение доступа к лучшим образцам профессионального искусства</t>
  </si>
  <si>
    <t xml:space="preserve">3.1 Содержание и обеспечение деятельности муниципальных культурно-досуговых учреждений </t>
  </si>
  <si>
    <t>Заявительный характер субсидирования (заявки на субсидии не поступили)</t>
  </si>
  <si>
    <t>Всего по программе 15</t>
  </si>
  <si>
    <t>Не нашли подрядной организации на выполнение работ</t>
  </si>
  <si>
    <t>исполнение произведено по фактически предъявленным документам</t>
  </si>
  <si>
    <t>Направление 4. Проведение мероприятий для отдельных категорий граждан</t>
  </si>
  <si>
    <t>Во время согласования с профильным Министерством работ, которые можно было осуществить на экономию от торгов, наступил период неблагоприятных погодных условий. Совместно с Министерством и руководством города было принято решение об отказе от использования вышеуказанной экономии.</t>
  </si>
  <si>
    <t xml:space="preserve">отсутствие курсов повышения квалификации </t>
  </si>
  <si>
    <t>количество фактически снятых с учета семей превысило плановый показатель</t>
  </si>
  <si>
    <t>Показатели</t>
  </si>
  <si>
    <t>план</t>
  </si>
  <si>
    <t>факт</t>
  </si>
  <si>
    <t>отклонение (+,-)</t>
  </si>
  <si>
    <t>Коэфф. достижения индикативного показателя</t>
  </si>
  <si>
    <t>Коэфф. использования средств бюджета</t>
  </si>
  <si>
    <t>Эффективность использования средств бюджета</t>
  </si>
  <si>
    <t>Местный бюджет</t>
  </si>
  <si>
    <t>4=3-2</t>
  </si>
  <si>
    <t>5=3/2</t>
  </si>
  <si>
    <t>9=5/8</t>
  </si>
  <si>
    <t xml:space="preserve">доля расходов по данному направлению в общем объеме полученных средств </t>
  </si>
  <si>
    <t>Итого местный бюджет</t>
  </si>
  <si>
    <t>Итого областной (федеральный) бюджет</t>
  </si>
  <si>
    <t>ВСЕГО</t>
  </si>
  <si>
    <t>Причины отклонений</t>
  </si>
  <si>
    <t>Использование средств бюджета,   рублей</t>
  </si>
  <si>
    <t>8=7/6</t>
  </si>
  <si>
    <t>Областной (федеральный) бюджет</t>
  </si>
  <si>
    <t xml:space="preserve">Достижение индикативных показателей за отчетный 
год         </t>
  </si>
  <si>
    <t>1. Муниципальная Программа «Обеспечение доступным и комфортным жильем граждан Российской Федерации» в Снежинском городском округе» на 2015-2020 гг.</t>
  </si>
  <si>
    <t xml:space="preserve">Администрация </t>
  </si>
  <si>
    <t>«Оказание молодым семьям государственной поддержки для улучшения жилищных условий в городе Снежинске»</t>
  </si>
  <si>
    <t>«Развитие системы ипотечного жилищного кредитования»</t>
  </si>
  <si>
    <t>МКУ "СЗСР"</t>
  </si>
  <si>
    <t>Строительство магистральных сетей мкр. 16А города Снежинска (в т. ч. проектно-изыскательские работы)</t>
  </si>
  <si>
    <t>Предоставление земельных участков на аукционах (га)</t>
  </si>
  <si>
    <t>Подключение построенных сетей к действующим магистральным сетям (виды)</t>
  </si>
  <si>
    <t>Оформление кадастровых паспортов (шт.)</t>
  </si>
  <si>
    <t>Итого по Программе 1</t>
  </si>
  <si>
    <t>«Оказание молодым семьям государственной поддержки для улучшения жилищных условий в городе Снежинске» ФБ</t>
  </si>
  <si>
    <t>«Оказание молодым семьям государственной поддержки для улучшения жилищных условий в городе Снежинске» ОБ</t>
  </si>
  <si>
    <t>3. Муниципальная Программа "Обеспечение общественного порядка,  противодействие преступности  и профилактика правонарушений в Снежинском городском округе" на 2014 - 2016 гг.</t>
  </si>
  <si>
    <t>Итого по Программе 3</t>
  </si>
  <si>
    <t>Итого по Программе 4</t>
  </si>
  <si>
    <t>Итого по Программе 5</t>
  </si>
  <si>
    <t>Итого по Программе 6</t>
  </si>
  <si>
    <t>Итого по Программе 7</t>
  </si>
  <si>
    <t>Итого по Программе 8</t>
  </si>
  <si>
    <t>Итого по Программе 10</t>
  </si>
  <si>
    <t>Итого по Программе 11</t>
  </si>
  <si>
    <t>Доля педагогических работников в возрасте до    30 лет, работающих в ДОО, в общем количестве педагогических работников, работающих  в ДОО</t>
  </si>
  <si>
    <t xml:space="preserve">Доля ДОО, оснащенных системой видеонаблюдения </t>
  </si>
  <si>
    <t>Доля предписаний надзорных органов, связанных с условиями содержания зданий и сооружений, выполненных в установленные сроки</t>
  </si>
  <si>
    <t>Количество обучающихся в общеобразовательных организациях</t>
  </si>
  <si>
    <t>Обеспеченность учебниками</t>
  </si>
  <si>
    <t>Количество обучающихся во Дворце творчества</t>
  </si>
  <si>
    <t>Количество обучающихся по программам профессиональной подготовки по профессиям рабочих и должностям служащих</t>
  </si>
  <si>
    <t>Удовлетворенность потребителей качеством и доступностью муниципальных услуг:</t>
  </si>
  <si>
    <r>
      <t xml:space="preserve">Удельный вес численности воспитанников дошкольных образовательных организаций (далее </t>
    </r>
    <r>
      <rPr>
        <sz val="10"/>
        <rFont val="Verdana"/>
        <family val="2"/>
      </rPr>
      <t>–</t>
    </r>
    <r>
      <rPr>
        <sz val="10"/>
        <rFont val="Times New Roman"/>
        <family val="1"/>
      </rPr>
      <t xml:space="preserve"> ДОО), охваченных образовательными программами дошкольного образования, соответствующими требованиям ФГОС ДОО</t>
    </r>
  </si>
  <si>
    <t xml:space="preserve"> в сфере общего образования</t>
  </si>
  <si>
    <t xml:space="preserve"> дополнительного образования</t>
  </si>
  <si>
    <t>Доля выпускников общеобразовательных учреждений, не получивших аттестат о среднем общем образовании, в общей численности выпускников общеобразовательных учреждений</t>
  </si>
  <si>
    <t>Доля учащихся в муниципальных общеобразовательных учреждениях, занимающихся в первую смену, в общей численности учащихся в муниципальных общеобразовательных учреждениях</t>
  </si>
  <si>
    <t>Доля молодых специалистов в возрасте до 30 лет, работающих в общеобразовательных учреждениях и во Дворце творчества</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</si>
  <si>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зданий муниципальных общеобразовательных учреждений</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</si>
  <si>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</si>
  <si>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Количество обучающихся на 1 компьютер</t>
  </si>
  <si>
    <t>Доля общеобразовательных учреждений и учреждений дополнительного образования, оснащенных системой видеонаблюдения в общей численности общеобразовательных учреждений и учреждений дополнительного образования, подведомственных Управлению образования</t>
  </si>
  <si>
    <t>Доля общеобразовательных учреждений и учреждений дополнительного образования, оснащенных системой управления контроля доступом в общей численности общеобразова-тельных учреждений и учреждений дополнитель-ного образования, подведомственных Управлению образования</t>
  </si>
  <si>
    <t>Доля обучающихся, имеющих I или II группу здоровья, в общей численности обучающихся общеобразовательных учреждений</t>
  </si>
  <si>
    <t xml:space="preserve">Доля пунктов проведения государственной итоговой аттестации, оснащенных системой видеонаблюдения и металлодетекторами в общем количестве пунктов проведения экзаменов </t>
  </si>
  <si>
    <t>Численность детей школьного возраста, охваченных отдыхом и оздоровлением в ЛДПД, в т.ч.: Управление образования</t>
  </si>
  <si>
    <t>Численность детей школьного возраста, охваченных отдыхом и оздоровлением в загородных лагерях</t>
  </si>
  <si>
    <t>Количество корпусов, введенных в эксплуатацию после капремонта в ДОЦ «Орленок»</t>
  </si>
  <si>
    <t>Доля корпусов в МАУ ДОЦ «Орленок», оснащенных системой видеонаблюдения и системой контроля доступа</t>
  </si>
  <si>
    <t>Доля детей, прошедших обследование и получивших консультации в городской психолого-медико-педагогической комиссии (ГПМПК) из числа нуждающихся</t>
  </si>
  <si>
    <t>Доля детей-инвалидов, получающих образование в дошкольных и общеобразовательных учреждениях от общего количества детей до 18 лет данной категории</t>
  </si>
  <si>
    <t>Количество родителей (законных представителей) детей-инвалидов, получающих компенсацию за самостоятельное обучение детей на дому</t>
  </si>
  <si>
    <t>Удельный вес образовательных учреждений, доступных для инвалидов и других маломобильных групп, в общем количестве образовательных учреждений</t>
  </si>
  <si>
    <t>Доля образовательных учреждений, в которых обеспечено 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 и на контрастном фоне от общей численности учреждений, в которых инвалидам предостав-ляются услуги</t>
  </si>
  <si>
    <t>Доля общеобразователь-ных организаций, в которых созданы условия для инклюзивного образования детей-инвалидов</t>
  </si>
  <si>
    <t xml:space="preserve">Доля педагогических работников, прошедших курсы повышения квалификации по вопросам инклюзивного образования и работы с детьми с ОВЗ в общей численности педагогов, работающих с детьми с ОВЗ </t>
  </si>
  <si>
    <t>Доля детей-инвалидов и детей с ОВЗ  из общего числа детей с ограниченными возможностями здоровья и детей-инвалидов, привлеченных к участию в социокультурных и спортивных мероприятиях</t>
  </si>
  <si>
    <t>Количество педагогических работников, которым выплачивается денежное поощрение за счет средств местного бюджета</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</si>
</sst>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00"/>
    <numFmt numFmtId="179" formatCode="_-* #,##0.0_р_._-;\-* #,##0.0_р_._-;_-* &quot;-&quot;??_р_._-;_-@_-"/>
    <numFmt numFmtId="180" formatCode="#,##0.000_ ;\-#,##0.000\ "/>
    <numFmt numFmtId="181" formatCode="0.0%"/>
    <numFmt numFmtId="182" formatCode="#,##0.0"/>
    <numFmt numFmtId="183" formatCode="_-* #,##0_р_._-;\-* #,##0_р_._-;_-* &quot;-&quot;??_р_._-;_-@_-"/>
    <numFmt numFmtId="184" formatCode="_-* #,##0.0000_р_._-;\-* #,##0.0000_р_._-;_-* &quot;-&quot;??_р_._-;_-@_-"/>
    <numFmt numFmtId="185" formatCode="#,##0.00_р_."/>
    <numFmt numFmtId="186" formatCode="#,##0.0000"/>
    <numFmt numFmtId="187" formatCode="?"/>
    <numFmt numFmtId="188" formatCode="0.0"/>
    <numFmt numFmtId="189" formatCode="#,##0.00000"/>
  </numFmts>
  <fonts count="43">
    <font>
      <sz val="10"/>
      <name val="Arial Cyr"/>
      <family val="0"/>
    </font>
    <font>
      <u val="single"/>
      <sz val="10"/>
      <color indexed="12"/>
      <name val="Arial"/>
      <family val="0"/>
    </font>
    <font>
      <sz val="8"/>
      <name val="Arial Cyr"/>
      <family val="0"/>
    </font>
    <font>
      <b/>
      <sz val="10"/>
      <name val="Times New Roman"/>
      <family val="1"/>
    </font>
    <font>
      <b/>
      <sz val="12"/>
      <name val="Times New Roman"/>
      <family val="1"/>
    </font>
    <font>
      <sz val="10"/>
      <name val="Times New Roman"/>
      <family val="1"/>
    </font>
    <font>
      <b/>
      <i/>
      <sz val="11"/>
      <name val="Times New Roman"/>
      <family val="1"/>
    </font>
    <font>
      <b/>
      <sz val="11"/>
      <name val="Times New Roman"/>
      <family val="1"/>
    </font>
    <font>
      <sz val="9"/>
      <name val="Times New Roman"/>
      <family val="1"/>
    </font>
    <font>
      <sz val="8"/>
      <name val="Times New Roman"/>
      <family val="1"/>
    </font>
    <font>
      <b/>
      <i/>
      <sz val="10"/>
      <name val="Times New Roman"/>
      <family val="1"/>
    </font>
    <font>
      <sz val="10"/>
      <name val="Arial"/>
      <family val="2"/>
    </font>
    <font>
      <b/>
      <sz val="8"/>
      <name val="Times New Roman"/>
      <family val="1"/>
    </font>
    <font>
      <sz val="10"/>
      <color indexed="8"/>
      <name val="Times New Roman"/>
      <family val="1"/>
    </font>
    <font>
      <i/>
      <sz val="10"/>
      <name val="Times New Roman"/>
      <family val="1"/>
    </font>
    <font>
      <sz val="10"/>
      <color indexed="10"/>
      <name val="Times New Roman"/>
      <family val="1"/>
    </font>
    <font>
      <b/>
      <sz val="10"/>
      <color indexed="10"/>
      <name val="Times New Roman"/>
      <family val="1"/>
    </font>
    <font>
      <i/>
      <sz val="10"/>
      <name val="Arial Cyr"/>
      <family val="0"/>
    </font>
    <font>
      <b/>
      <i/>
      <sz val="10"/>
      <color indexed="8"/>
      <name val="Times New Roman"/>
      <family val="1"/>
    </font>
    <font>
      <sz val="14"/>
      <color indexed="10"/>
      <name val="Times New Roman"/>
      <family val="1"/>
    </font>
    <font>
      <b/>
      <sz val="10"/>
      <color indexed="8"/>
      <name val="Times New Roman"/>
      <family val="1"/>
    </font>
    <font>
      <sz val="10"/>
      <name val="Verdana"/>
      <family val="2"/>
    </font>
    <font>
      <b/>
      <sz val="8"/>
      <name val="Tahoma"/>
      <family val="0"/>
    </font>
    <font>
      <sz val="8"/>
      <name val="Tahoma"/>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5"/>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hair"/>
      <right style="hair"/>
      <top style="thin"/>
      <bottom style="thin"/>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1"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2" borderId="0" applyNumberFormat="0" applyBorder="0" applyAlignment="0" applyProtection="0"/>
    <xf numFmtId="0" fontId="27" fillId="3" borderId="1" applyNumberFormat="0" applyAlignment="0" applyProtection="0"/>
    <xf numFmtId="0" fontId="28" fillId="9" borderId="2" applyNumberFormat="0" applyAlignment="0" applyProtection="0"/>
    <xf numFmtId="0" fontId="29" fillId="9"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14" borderId="7" applyNumberFormat="0" applyAlignment="0" applyProtection="0"/>
    <xf numFmtId="0" fontId="35" fillId="0" borderId="0" applyNumberFormat="0" applyFill="0" applyBorder="0" applyAlignment="0" applyProtection="0"/>
    <xf numFmtId="0" fontId="36" fillId="10" borderId="0" applyNumberFormat="0" applyBorder="0" applyAlignment="0" applyProtection="0"/>
    <xf numFmtId="0" fontId="11" fillId="0" borderId="0">
      <alignment/>
      <protection/>
    </xf>
    <xf numFmtId="0" fontId="0" fillId="0" borderId="0">
      <alignment/>
      <protection/>
    </xf>
    <xf numFmtId="0" fontId="24" fillId="0" borderId="0" applyNumberFormat="0" applyFill="0" applyBorder="0" applyAlignment="0" applyProtection="0"/>
    <xf numFmtId="0" fontId="37" fillId="17" borderId="0" applyNumberFormat="0" applyBorder="0" applyAlignment="0" applyProtection="0"/>
    <xf numFmtId="0" fontId="38"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7" borderId="0" applyNumberFormat="0" applyBorder="0" applyAlignment="0" applyProtection="0"/>
  </cellStyleXfs>
  <cellXfs count="439">
    <xf numFmtId="0" fontId="0" fillId="0" borderId="0" xfId="0" applyAlignment="1">
      <alignment/>
    </xf>
    <xf numFmtId="0" fontId="5" fillId="0" borderId="10" xfId="0" applyFont="1" applyBorder="1" applyAlignment="1">
      <alignment vertical="top" wrapText="1"/>
    </xf>
    <xf numFmtId="0" fontId="5" fillId="0" borderId="11" xfId="0" applyFont="1" applyBorder="1" applyAlignment="1">
      <alignment horizontal="center" vertical="top" wrapText="1"/>
    </xf>
    <xf numFmtId="0" fontId="5" fillId="0" borderId="10" xfId="0" applyFont="1" applyBorder="1" applyAlignment="1">
      <alignment horizontal="center" vertical="top" wrapText="1"/>
    </xf>
    <xf numFmtId="0" fontId="3" fillId="10" borderId="10" xfId="0" applyFont="1" applyFill="1" applyBorder="1" applyAlignment="1">
      <alignment vertical="top" wrapText="1"/>
    </xf>
    <xf numFmtId="0" fontId="5" fillId="0" borderId="10" xfId="0" applyFont="1" applyFill="1" applyBorder="1" applyAlignment="1">
      <alignment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6" fillId="18" borderId="10" xfId="0" applyFont="1" applyFill="1" applyBorder="1" applyAlignment="1">
      <alignment vertical="top" wrapText="1"/>
    </xf>
    <xf numFmtId="0" fontId="3" fillId="0" borderId="14" xfId="0" applyFont="1" applyFill="1" applyBorder="1" applyAlignment="1">
      <alignment vertical="top" wrapText="1"/>
    </xf>
    <xf numFmtId="0" fontId="5" fillId="0" borderId="14" xfId="0" applyFont="1" applyBorder="1" applyAlignment="1">
      <alignment vertical="top" wrapText="1"/>
    </xf>
    <xf numFmtId="0" fontId="5" fillId="0" borderId="12" xfId="0" applyFont="1" applyBorder="1" applyAlignment="1">
      <alignment vertical="top" wrapText="1"/>
    </xf>
    <xf numFmtId="172" fontId="5" fillId="0" borderId="12" xfId="0" applyNumberFormat="1" applyFont="1" applyBorder="1" applyAlignment="1">
      <alignment vertical="top" wrapText="1"/>
    </xf>
    <xf numFmtId="4" fontId="5" fillId="0" borderId="12" xfId="0" applyNumberFormat="1" applyFont="1" applyBorder="1" applyAlignment="1">
      <alignment vertical="top" wrapText="1"/>
    </xf>
    <xf numFmtId="0" fontId="5" fillId="0" borderId="13" xfId="0" applyFont="1" applyBorder="1" applyAlignment="1">
      <alignment vertical="top" wrapText="1"/>
    </xf>
    <xf numFmtId="0" fontId="3" fillId="0" borderId="14" xfId="0" applyFont="1" applyFill="1" applyBorder="1" applyAlignment="1">
      <alignment horizontal="left" vertical="top" wrapText="1"/>
    </xf>
    <xf numFmtId="172" fontId="5" fillId="0" borderId="11" xfId="0" applyNumberFormat="1" applyFont="1" applyBorder="1" applyAlignment="1">
      <alignment horizontal="center" vertical="top" wrapText="1"/>
    </xf>
    <xf numFmtId="4" fontId="5" fillId="0" borderId="11" xfId="0" applyNumberFormat="1" applyFont="1" applyBorder="1" applyAlignment="1">
      <alignment horizontal="center" vertical="top" wrapText="1"/>
    </xf>
    <xf numFmtId="172" fontId="5" fillId="0" borderId="15" xfId="0" applyNumberFormat="1" applyFont="1" applyBorder="1" applyAlignment="1">
      <alignment horizontal="center" vertical="top" wrapText="1"/>
    </xf>
    <xf numFmtId="4" fontId="5" fillId="0" borderId="15" xfId="0" applyNumberFormat="1" applyFont="1" applyBorder="1" applyAlignment="1">
      <alignment horizontal="center" vertical="top" wrapText="1"/>
    </xf>
    <xf numFmtId="0" fontId="5" fillId="0" borderId="14" xfId="0" applyFont="1" applyBorder="1" applyAlignment="1">
      <alignment horizontal="center" vertical="top" wrapText="1"/>
    </xf>
    <xf numFmtId="172" fontId="5" fillId="0" borderId="12" xfId="0" applyNumberFormat="1" applyFont="1" applyBorder="1" applyAlignment="1">
      <alignment horizontal="center" vertical="top" wrapText="1"/>
    </xf>
    <xf numFmtId="4" fontId="5" fillId="0" borderId="12" xfId="0" applyNumberFormat="1" applyFont="1" applyBorder="1" applyAlignment="1">
      <alignment horizontal="center" vertical="top" wrapText="1"/>
    </xf>
    <xf numFmtId="0" fontId="3" fillId="19" borderId="10" xfId="0" applyFont="1" applyFill="1" applyBorder="1" applyAlignment="1">
      <alignment vertical="top" wrapText="1"/>
    </xf>
    <xf numFmtId="172" fontId="5" fillId="0" borderId="10" xfId="0" applyNumberFormat="1" applyFont="1" applyBorder="1" applyAlignment="1">
      <alignment horizontal="center" vertical="top" wrapText="1"/>
    </xf>
    <xf numFmtId="4" fontId="5" fillId="0" borderId="10" xfId="0" applyNumberFormat="1" applyFont="1" applyBorder="1" applyAlignment="1">
      <alignment horizontal="center" vertical="top" wrapText="1"/>
    </xf>
    <xf numFmtId="172" fontId="3" fillId="10" borderId="10" xfId="0" applyNumberFormat="1" applyFont="1" applyFill="1" applyBorder="1" applyAlignment="1">
      <alignment horizontal="center" vertical="top" wrapText="1"/>
    </xf>
    <xf numFmtId="172" fontId="6" fillId="18" borderId="10" xfId="0" applyNumberFormat="1" applyFont="1" applyFill="1" applyBorder="1" applyAlignment="1">
      <alignment horizontal="center" vertical="top" wrapText="1"/>
    </xf>
    <xf numFmtId="0" fontId="3" fillId="10" borderId="10" xfId="0" applyFont="1" applyFill="1" applyBorder="1" applyAlignment="1">
      <alignment horizontal="center" vertical="top" wrapText="1"/>
    </xf>
    <xf numFmtId="4" fontId="3" fillId="10" borderId="10" xfId="0" applyNumberFormat="1" applyFont="1" applyFill="1" applyBorder="1" applyAlignment="1">
      <alignment horizontal="center" vertical="top" wrapText="1"/>
    </xf>
    <xf numFmtId="172" fontId="3" fillId="19" borderId="10" xfId="0" applyNumberFormat="1" applyFont="1" applyFill="1" applyBorder="1" applyAlignment="1">
      <alignment horizontal="center" vertical="top" wrapText="1"/>
    </xf>
    <xf numFmtId="0" fontId="3" fillId="19" borderId="10" xfId="0" applyFont="1" applyFill="1" applyBorder="1" applyAlignment="1">
      <alignment horizontal="center" vertical="top" wrapText="1"/>
    </xf>
    <xf numFmtId="4" fontId="3" fillId="19" borderId="10" xfId="0" applyNumberFormat="1" applyFont="1" applyFill="1" applyBorder="1" applyAlignment="1">
      <alignment horizontal="center" vertical="top" wrapText="1"/>
    </xf>
    <xf numFmtId="0" fontId="7" fillId="18" borderId="10" xfId="0" applyFont="1" applyFill="1" applyBorder="1" applyAlignment="1">
      <alignment horizontal="center" vertical="top" wrapText="1"/>
    </xf>
    <xf numFmtId="172" fontId="7" fillId="18" borderId="10" xfId="0" applyNumberFormat="1" applyFont="1" applyFill="1" applyBorder="1" applyAlignment="1">
      <alignment horizontal="center" vertical="top" wrapText="1"/>
    </xf>
    <xf numFmtId="0" fontId="3" fillId="0" borderId="10" xfId="0" applyFont="1" applyBorder="1" applyAlignment="1">
      <alignment horizontal="left" vertical="top" wrapText="1"/>
    </xf>
    <xf numFmtId="0" fontId="5" fillId="0" borderId="10" xfId="0" applyFont="1" applyBorder="1" applyAlignment="1">
      <alignment horizontal="left" vertical="top" wrapText="1"/>
    </xf>
    <xf numFmtId="0" fontId="3" fillId="0" borderId="10" xfId="0" applyFont="1" applyFill="1" applyBorder="1" applyAlignment="1">
      <alignment vertical="top" wrapText="1"/>
    </xf>
    <xf numFmtId="2"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77"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2" fontId="3" fillId="10" borderId="10" xfId="0" applyNumberFormat="1" applyFont="1" applyFill="1" applyBorder="1" applyAlignment="1">
      <alignment horizontal="center" vertical="top" wrapText="1"/>
    </xf>
    <xf numFmtId="172" fontId="5" fillId="0" borderId="10" xfId="0" applyNumberFormat="1" applyFont="1" applyBorder="1" applyAlignment="1">
      <alignment horizontal="center" vertical="center" wrapText="1"/>
    </xf>
    <xf numFmtId="172" fontId="5" fillId="0" borderId="10" xfId="0" applyNumberFormat="1" applyFont="1" applyFill="1" applyBorder="1" applyAlignment="1">
      <alignment horizontal="center" vertical="top" wrapText="1"/>
    </xf>
    <xf numFmtId="0" fontId="3" fillId="0" borderId="10" xfId="0" applyFont="1" applyFill="1" applyBorder="1" applyAlignment="1">
      <alignment horizontal="left" vertical="top" wrapText="1"/>
    </xf>
    <xf numFmtId="4"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5" xfId="0" applyFont="1" applyFill="1" applyBorder="1" applyAlignment="1">
      <alignment horizontal="center" vertical="top" wrapText="1"/>
    </xf>
    <xf numFmtId="4" fontId="5" fillId="0" borderId="15" xfId="0" applyNumberFormat="1"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4" xfId="0" applyFont="1" applyFill="1" applyBorder="1" applyAlignment="1">
      <alignment vertical="top" wrapText="1"/>
    </xf>
    <xf numFmtId="0" fontId="5" fillId="0" borderId="13" xfId="0" applyFont="1" applyFill="1" applyBorder="1" applyAlignment="1">
      <alignment vertical="top" wrapText="1"/>
    </xf>
    <xf numFmtId="172" fontId="5" fillId="0" borderId="11" xfId="0" applyNumberFormat="1" applyFont="1" applyFill="1" applyBorder="1" applyAlignment="1">
      <alignment horizontal="center" vertical="top" wrapText="1"/>
    </xf>
    <xf numFmtId="4" fontId="5" fillId="0" borderId="10"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top" wrapText="1"/>
    </xf>
    <xf numFmtId="177" fontId="5" fillId="0" borderId="10" xfId="0" applyNumberFormat="1" applyFont="1" applyFill="1" applyBorder="1" applyAlignment="1">
      <alignment horizontal="center" vertical="top" wrapText="1"/>
    </xf>
    <xf numFmtId="0" fontId="5" fillId="0" borderId="10" xfId="0" applyFont="1" applyFill="1" applyBorder="1" applyAlignment="1">
      <alignment vertical="center" wrapText="1"/>
    </xf>
    <xf numFmtId="172" fontId="5" fillId="0" borderId="10" xfId="0" applyNumberFormat="1" applyFont="1" applyFill="1" applyBorder="1" applyAlignment="1">
      <alignment vertical="center" wrapText="1"/>
    </xf>
    <xf numFmtId="172"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5" fillId="4" borderId="10" xfId="0" applyFont="1" applyFill="1" applyBorder="1" applyAlignment="1">
      <alignment vertical="top" wrapText="1"/>
    </xf>
    <xf numFmtId="4" fontId="5" fillId="0" borderId="10" xfId="0" applyNumberFormat="1" applyFont="1" applyFill="1" applyBorder="1" applyAlignment="1">
      <alignment horizontal="center" vertical="center" wrapText="1"/>
    </xf>
    <xf numFmtId="0" fontId="3" fillId="19" borderId="10" xfId="0" applyFont="1" applyFill="1" applyBorder="1" applyAlignment="1">
      <alignment vertical="center" wrapText="1"/>
    </xf>
    <xf numFmtId="172" fontId="3" fillId="19" borderId="10" xfId="0" applyNumberFormat="1" applyFont="1" applyFill="1" applyBorder="1" applyAlignment="1">
      <alignment horizontal="center" vertical="center" wrapText="1"/>
    </xf>
    <xf numFmtId="4" fontId="3" fillId="19" borderId="10" xfId="0" applyNumberFormat="1" applyFont="1" applyFill="1" applyBorder="1" applyAlignment="1">
      <alignment horizontal="center" vertical="center" wrapText="1"/>
    </xf>
    <xf numFmtId="0" fontId="3" fillId="0" borderId="10" xfId="0" applyFont="1" applyBorder="1" applyAlignment="1">
      <alignment vertical="top" wrapText="1"/>
    </xf>
    <xf numFmtId="0" fontId="5" fillId="0" borderId="0" xfId="0" applyFont="1" applyAlignment="1">
      <alignment vertical="top" wrapText="1"/>
    </xf>
    <xf numFmtId="4" fontId="5" fillId="4" borderId="10" xfId="0" applyNumberFormat="1" applyFont="1" applyFill="1" applyBorder="1" applyAlignment="1">
      <alignment horizontal="center" vertical="top" wrapText="1"/>
    </xf>
    <xf numFmtId="49" fontId="5" fillId="0" borderId="10" xfId="54" applyNumberFormat="1" applyFont="1" applyFill="1" applyBorder="1" applyAlignment="1">
      <alignment vertical="top" wrapText="1"/>
      <protection/>
    </xf>
    <xf numFmtId="3" fontId="5" fillId="0" borderId="10" xfId="0" applyNumberFormat="1" applyFont="1" applyFill="1" applyBorder="1" applyAlignment="1">
      <alignment horizontal="center" vertical="top" wrapText="1"/>
    </xf>
    <xf numFmtId="0" fontId="5" fillId="0" borderId="0" xfId="0" applyFont="1" applyAlignment="1">
      <alignment wrapText="1"/>
    </xf>
    <xf numFmtId="182" fontId="5" fillId="0" borderId="1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9" fillId="0" borderId="10" xfId="0" applyFont="1" applyFill="1" applyBorder="1" applyAlignment="1">
      <alignment horizontal="left" vertical="top" wrapText="1"/>
    </xf>
    <xf numFmtId="1" fontId="3" fillId="10" borderId="10" xfId="0" applyNumberFormat="1" applyFont="1" applyFill="1" applyBorder="1" applyAlignment="1">
      <alignment horizontal="center" vertical="top" wrapText="1"/>
    </xf>
    <xf numFmtId="4" fontId="3" fillId="10" borderId="10" xfId="0" applyNumberFormat="1" applyFont="1" applyFill="1" applyBorder="1" applyAlignment="1">
      <alignment vertical="top" wrapText="1"/>
    </xf>
    <xf numFmtId="0" fontId="10" fillId="0" borderId="10" xfId="0" applyFont="1" applyFill="1" applyBorder="1" applyAlignment="1">
      <alignment vertical="top" wrapText="1"/>
    </xf>
    <xf numFmtId="4" fontId="5" fillId="0" borderId="10" xfId="0" applyNumberFormat="1" applyFont="1" applyFill="1" applyBorder="1" applyAlignment="1">
      <alignment vertical="top" wrapText="1"/>
    </xf>
    <xf numFmtId="182" fontId="3" fillId="0" borderId="10"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0" fontId="12" fillId="0" borderId="10" xfId="0" applyFont="1" applyFill="1" applyBorder="1" applyAlignment="1">
      <alignment horizontal="center" vertical="top" wrapText="1"/>
    </xf>
    <xf numFmtId="4" fontId="5" fillId="0" borderId="10" xfId="0" applyNumberFormat="1" applyFont="1" applyFill="1" applyBorder="1" applyAlignment="1">
      <alignment horizontal="right" vertical="top" wrapText="1"/>
    </xf>
    <xf numFmtId="3" fontId="5" fillId="0" borderId="10" xfId="53" applyNumberFormat="1" applyFont="1" applyFill="1" applyBorder="1" applyAlignment="1">
      <alignment horizontal="center" vertical="top" wrapText="1"/>
      <protection/>
    </xf>
    <xf numFmtId="0" fontId="5" fillId="0" borderId="10" xfId="0" applyFont="1" applyFill="1" applyBorder="1" applyAlignment="1">
      <alignment horizontal="center" vertical="top" wrapText="1"/>
    </xf>
    <xf numFmtId="4"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4" fontId="5" fillId="0" borderId="10" xfId="0" applyNumberFormat="1" applyFont="1" applyFill="1" applyBorder="1" applyAlignment="1">
      <alignment horizontal="center" vertical="top"/>
    </xf>
    <xf numFmtId="177" fontId="5" fillId="0" borderId="10" xfId="0" applyNumberFormat="1" applyFont="1" applyFill="1" applyBorder="1" applyAlignment="1">
      <alignment horizontal="center" vertical="top"/>
    </xf>
    <xf numFmtId="0" fontId="5" fillId="0" borderId="10" xfId="0" applyFont="1" applyFill="1" applyBorder="1" applyAlignment="1">
      <alignment horizontal="left" vertical="top"/>
    </xf>
    <xf numFmtId="0" fontId="5" fillId="0" borderId="10" xfId="0" applyFont="1" applyFill="1" applyBorder="1" applyAlignment="1">
      <alignment horizontal="left" vertical="top" wrapText="1"/>
    </xf>
    <xf numFmtId="172" fontId="5" fillId="0" borderId="10" xfId="0" applyNumberFormat="1" applyFont="1" applyFill="1" applyBorder="1" applyAlignment="1">
      <alignment horizontal="center" vertical="top"/>
    </xf>
    <xf numFmtId="0" fontId="5" fillId="0" borderId="10" xfId="0" applyFont="1" applyFill="1" applyBorder="1" applyAlignment="1">
      <alignment vertical="top" wrapText="1"/>
    </xf>
    <xf numFmtId="0" fontId="5" fillId="0" borderId="10" xfId="0" applyNumberFormat="1" applyFont="1" applyFill="1" applyBorder="1" applyAlignment="1">
      <alignment horizontal="center" vertical="top"/>
    </xf>
    <xf numFmtId="4" fontId="5" fillId="0" borderId="10" xfId="0" applyNumberFormat="1" applyFont="1" applyFill="1" applyBorder="1" applyAlignment="1">
      <alignment vertical="top"/>
    </xf>
    <xf numFmtId="177" fontId="5" fillId="0" borderId="10" xfId="0" applyNumberFormat="1" applyFont="1" applyFill="1" applyBorder="1" applyAlignment="1">
      <alignment vertical="top"/>
    </xf>
    <xf numFmtId="0" fontId="5" fillId="0" borderId="10" xfId="0" applyFont="1" applyFill="1" applyBorder="1" applyAlignment="1">
      <alignment vertical="top"/>
    </xf>
    <xf numFmtId="3" fontId="5" fillId="0" borderId="10" xfId="0" applyNumberFormat="1" applyFont="1" applyFill="1" applyBorder="1" applyAlignment="1">
      <alignment horizontal="center" vertical="top"/>
    </xf>
    <xf numFmtId="177" fontId="5" fillId="0" borderId="10" xfId="0" applyNumberFormat="1" applyFont="1" applyFill="1" applyBorder="1" applyAlignment="1">
      <alignment horizontal="left" vertical="top"/>
    </xf>
    <xf numFmtId="4" fontId="5" fillId="0" borderId="10" xfId="53" applyNumberFormat="1" applyFont="1" applyFill="1" applyBorder="1" applyAlignment="1">
      <alignment horizontal="center" vertical="top" wrapText="1"/>
      <protection/>
    </xf>
    <xf numFmtId="4" fontId="5" fillId="0" borderId="10" xfId="0" applyNumberFormat="1" applyFont="1" applyFill="1" applyBorder="1" applyAlignment="1">
      <alignment horizontal="center" vertical="top"/>
    </xf>
    <xf numFmtId="177" fontId="5" fillId="0" borderId="10" xfId="0" applyNumberFormat="1" applyFont="1" applyFill="1" applyBorder="1" applyAlignment="1">
      <alignment horizontal="center" vertical="top"/>
    </xf>
    <xf numFmtId="4" fontId="5" fillId="0" borderId="10" xfId="53" applyNumberFormat="1" applyFont="1" applyFill="1" applyBorder="1" applyAlignment="1">
      <alignment horizontal="center" vertical="center" wrapText="1"/>
      <protection/>
    </xf>
    <xf numFmtId="0" fontId="5" fillId="0" borderId="10" xfId="0" applyFont="1" applyFill="1" applyBorder="1" applyAlignment="1">
      <alignment horizontal="left" vertical="top" wrapText="1"/>
    </xf>
    <xf numFmtId="0" fontId="5" fillId="0" borderId="10" xfId="0" applyFont="1" applyFill="1" applyBorder="1" applyAlignment="1">
      <alignment horizontal="center" vertical="top"/>
    </xf>
    <xf numFmtId="177" fontId="5" fillId="0" borderId="10" xfId="0" applyNumberFormat="1" applyFont="1" applyBorder="1" applyAlignment="1">
      <alignment horizontal="center" vertical="top" wrapText="1"/>
    </xf>
    <xf numFmtId="2" fontId="5" fillId="0" borderId="10" xfId="0" applyNumberFormat="1" applyFont="1" applyBorder="1" applyAlignment="1">
      <alignment horizontal="center" vertical="top" wrapText="1"/>
    </xf>
    <xf numFmtId="0" fontId="5" fillId="0" borderId="10" xfId="0" applyNumberFormat="1" applyFont="1" applyBorder="1" applyAlignment="1">
      <alignment horizontal="center" vertical="top" wrapText="1"/>
    </xf>
    <xf numFmtId="172" fontId="5" fillId="0" borderId="10" xfId="54" applyNumberFormat="1" applyFont="1" applyFill="1" applyBorder="1" applyAlignment="1">
      <alignment horizontal="center" vertical="top"/>
      <protection/>
    </xf>
    <xf numFmtId="3" fontId="5" fillId="0" borderId="10" xfId="53" applyNumberFormat="1" applyFont="1" applyFill="1" applyBorder="1" applyAlignment="1">
      <alignment horizontal="center" vertical="center" wrapText="1"/>
      <protection/>
    </xf>
    <xf numFmtId="0" fontId="5" fillId="4" borderId="10" xfId="0" applyFont="1" applyFill="1" applyBorder="1" applyAlignment="1">
      <alignment horizontal="center" vertical="top" wrapText="1"/>
    </xf>
    <xf numFmtId="0" fontId="5" fillId="0" borderId="10" xfId="0" applyFont="1" applyFill="1" applyBorder="1" applyAlignment="1">
      <alignment horizontal="left" vertical="center" wrapText="1"/>
    </xf>
    <xf numFmtId="185" fontId="13" fillId="0" borderId="10" xfId="0" applyNumberFormat="1" applyFont="1" applyFill="1" applyBorder="1" applyAlignment="1">
      <alignment horizontal="center" vertical="top"/>
    </xf>
    <xf numFmtId="185" fontId="5" fillId="0" borderId="10" xfId="0" applyNumberFormat="1" applyFont="1" applyFill="1" applyBorder="1" applyAlignment="1">
      <alignment horizontal="center" vertical="top" wrapText="1"/>
    </xf>
    <xf numFmtId="0" fontId="14" fillId="0" borderId="10" xfId="0" applyFont="1" applyFill="1" applyBorder="1" applyAlignment="1">
      <alignment horizontal="left" vertical="top" wrapText="1"/>
    </xf>
    <xf numFmtId="0" fontId="5" fillId="0" borderId="10" xfId="0" applyFont="1" applyBorder="1" applyAlignment="1">
      <alignment horizontal="left" vertical="center" wrapText="1"/>
    </xf>
    <xf numFmtId="49" fontId="5" fillId="0" borderId="10" xfId="0" applyNumberFormat="1" applyFont="1" applyBorder="1" applyAlignment="1">
      <alignment vertical="top" wrapText="1"/>
    </xf>
    <xf numFmtId="2" fontId="5" fillId="0" borderId="10" xfId="0" applyNumberFormat="1" applyFont="1" applyFill="1" applyBorder="1" applyAlignment="1">
      <alignment vertical="top"/>
    </xf>
    <xf numFmtId="4" fontId="5" fillId="0" borderId="10" xfId="0" applyNumberFormat="1" applyFont="1" applyBorder="1" applyAlignment="1">
      <alignment vertical="top" wrapText="1"/>
    </xf>
    <xf numFmtId="177" fontId="5" fillId="0" borderId="10" xfId="53" applyNumberFormat="1" applyFont="1" applyFill="1" applyBorder="1" applyAlignment="1">
      <alignment vertical="top" wrapText="1"/>
      <protection/>
    </xf>
    <xf numFmtId="187" fontId="5" fillId="0" borderId="10" xfId="0" applyNumberFormat="1" applyFont="1" applyBorder="1" applyAlignment="1">
      <alignment vertical="top" wrapText="1"/>
    </xf>
    <xf numFmtId="4" fontId="15" fillId="0" borderId="10" xfId="0" applyNumberFormat="1" applyFont="1" applyFill="1" applyBorder="1" applyAlignment="1">
      <alignment vertical="top" wrapText="1"/>
    </xf>
    <xf numFmtId="0" fontId="3" fillId="10" borderId="10" xfId="0" applyFont="1" applyFill="1" applyBorder="1" applyAlignment="1">
      <alignment vertical="top"/>
    </xf>
    <xf numFmtId="177" fontId="3" fillId="10" borderId="10" xfId="0" applyNumberFormat="1" applyFont="1" applyFill="1" applyBorder="1" applyAlignment="1">
      <alignment horizontal="center" vertical="top"/>
    </xf>
    <xf numFmtId="0" fontId="16" fillId="10" borderId="10" xfId="0" applyFont="1" applyFill="1" applyBorder="1" applyAlignment="1">
      <alignment vertical="top" wrapText="1"/>
    </xf>
    <xf numFmtId="0" fontId="5" fillId="0" borderId="10" xfId="54" applyFont="1" applyFill="1" applyBorder="1" applyAlignment="1">
      <alignment horizontal="center" vertical="center" wrapText="1"/>
      <protection/>
    </xf>
    <xf numFmtId="4" fontId="5" fillId="0" borderId="10" xfId="54" applyNumberFormat="1" applyFont="1" applyFill="1" applyBorder="1" applyAlignment="1">
      <alignment horizontal="center" vertical="center" wrapText="1"/>
      <protection/>
    </xf>
    <xf numFmtId="0" fontId="5" fillId="0" borderId="10" xfId="54" applyFont="1" applyFill="1" applyBorder="1" applyAlignment="1">
      <alignment horizontal="center" vertical="center"/>
      <protection/>
    </xf>
    <xf numFmtId="172" fontId="5" fillId="0" borderId="10" xfId="54" applyNumberFormat="1" applyFont="1" applyFill="1" applyBorder="1" applyAlignment="1">
      <alignment horizontal="center" vertical="center"/>
      <protection/>
    </xf>
    <xf numFmtId="0" fontId="5" fillId="0" borderId="10" xfId="62" applyNumberFormat="1" applyFont="1" applyFill="1" applyBorder="1" applyAlignment="1">
      <alignment horizontal="left" vertical="center" wrapText="1"/>
    </xf>
    <xf numFmtId="180" fontId="5" fillId="0" borderId="10" xfId="62" applyNumberFormat="1" applyFont="1" applyFill="1" applyBorder="1" applyAlignment="1">
      <alignment horizontal="center" vertical="center" wrapText="1"/>
    </xf>
    <xf numFmtId="4" fontId="5" fillId="0" borderId="10" xfId="62"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9" fontId="5" fillId="0" borderId="10" xfId="62" applyNumberFormat="1" applyFont="1" applyFill="1" applyBorder="1" applyAlignment="1">
      <alignment horizontal="left" vertical="center" wrapText="1"/>
    </xf>
    <xf numFmtId="178" fontId="5" fillId="0" borderId="10" xfId="62" applyNumberFormat="1" applyFont="1" applyFill="1" applyBorder="1" applyAlignment="1">
      <alignment horizontal="left" vertical="center" wrapText="1"/>
    </xf>
    <xf numFmtId="177" fontId="5" fillId="0" borderId="10" xfId="54" applyNumberFormat="1" applyFont="1" applyFill="1" applyBorder="1" applyAlignment="1">
      <alignment horizontal="center" vertical="center"/>
      <protection/>
    </xf>
    <xf numFmtId="0" fontId="3" fillId="0" borderId="10" xfId="0" applyFont="1" applyFill="1" applyBorder="1" applyAlignment="1">
      <alignment horizontal="center" vertical="center"/>
    </xf>
    <xf numFmtId="4" fontId="3" fillId="0" borderId="10" xfId="0" applyNumberFormat="1" applyFont="1" applyFill="1" applyBorder="1" applyAlignment="1">
      <alignment horizontal="center" vertical="center"/>
    </xf>
    <xf numFmtId="172" fontId="3" fillId="0" borderId="1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0" fontId="5" fillId="0" borderId="10" xfId="53" applyNumberFormat="1" applyFont="1" applyFill="1" applyBorder="1" applyAlignment="1">
      <alignment horizontal="center" vertical="center" wrapText="1"/>
      <protection/>
    </xf>
    <xf numFmtId="0" fontId="0" fillId="0" borderId="10" xfId="0" applyBorder="1" applyAlignment="1">
      <alignment/>
    </xf>
    <xf numFmtId="0" fontId="5" fillId="0" borderId="15" xfId="0" applyFont="1" applyBorder="1" applyAlignment="1">
      <alignment horizontal="left" vertical="center" wrapText="1"/>
    </xf>
    <xf numFmtId="0" fontId="5" fillId="0" borderId="10" xfId="0" applyFont="1" applyBorder="1" applyAlignment="1">
      <alignment horizontal="justify" vertical="center" wrapText="1"/>
    </xf>
    <xf numFmtId="0" fontId="9" fillId="0" borderId="10" xfId="0" applyFont="1" applyBorder="1" applyAlignment="1">
      <alignment vertical="top" wrapText="1"/>
    </xf>
    <xf numFmtId="0" fontId="9" fillId="4" borderId="10" xfId="0" applyFont="1" applyFill="1" applyBorder="1" applyAlignment="1">
      <alignment horizontal="left" vertical="top" wrapText="1"/>
    </xf>
    <xf numFmtId="0" fontId="9" fillId="0" borderId="11" xfId="0" applyFont="1" applyFill="1" applyBorder="1" applyAlignment="1">
      <alignment horizontal="center" vertical="top" wrapText="1"/>
    </xf>
    <xf numFmtId="0" fontId="9" fillId="0" borderId="15" xfId="0" applyFont="1" applyFill="1" applyBorder="1" applyAlignment="1">
      <alignment horizontal="center" vertical="top" wrapText="1"/>
    </xf>
    <xf numFmtId="2" fontId="5" fillId="0" borderId="10" xfId="0" applyNumberFormat="1" applyFont="1" applyFill="1" applyBorder="1" applyAlignment="1">
      <alignment horizontal="center" vertical="top" wrapText="1"/>
    </xf>
    <xf numFmtId="0" fontId="9" fillId="0" borderId="10" xfId="0" applyFont="1" applyBorder="1" applyAlignment="1">
      <alignment horizontal="left" vertical="top" wrapText="1"/>
    </xf>
    <xf numFmtId="172" fontId="5" fillId="0" borderId="10" xfId="0" applyNumberFormat="1" applyFont="1" applyFill="1" applyBorder="1" applyAlignment="1">
      <alignment horizontal="center" vertical="top"/>
    </xf>
    <xf numFmtId="0" fontId="5" fillId="0" borderId="15" xfId="62" applyNumberFormat="1" applyFont="1" applyFill="1" applyBorder="1" applyAlignment="1">
      <alignment horizontal="left" vertical="center" wrapText="1"/>
    </xf>
    <xf numFmtId="4" fontId="5" fillId="0" borderId="16" xfId="0" applyNumberFormat="1" applyFont="1" applyBorder="1" applyAlignment="1" applyProtection="1">
      <alignment horizontal="center" vertical="top" wrapText="1"/>
      <protection/>
    </xf>
    <xf numFmtId="0" fontId="13" fillId="0" borderId="10" xfId="0" applyFont="1" applyBorder="1" applyAlignment="1">
      <alignment wrapText="1"/>
    </xf>
    <xf numFmtId="4" fontId="9" fillId="0" borderId="10" xfId="0" applyNumberFormat="1" applyFont="1" applyFill="1" applyBorder="1" applyAlignment="1">
      <alignment vertical="top" wrapText="1"/>
    </xf>
    <xf numFmtId="0" fontId="13" fillId="0" borderId="10" xfId="0" applyFont="1" applyBorder="1" applyAlignment="1">
      <alignment vertical="top" wrapText="1"/>
    </xf>
    <xf numFmtId="4" fontId="5" fillId="0" borderId="11" xfId="0" applyNumberFormat="1" applyFont="1" applyFill="1" applyBorder="1" applyAlignment="1">
      <alignment horizontal="left" vertical="top" wrapText="1"/>
    </xf>
    <xf numFmtId="0" fontId="5" fillId="0" borderId="17" xfId="0" applyFont="1" applyBorder="1" applyAlignment="1">
      <alignment vertical="top" wrapText="1"/>
    </xf>
    <xf numFmtId="0" fontId="13" fillId="0" borderId="10" xfId="0" applyFont="1" applyBorder="1" applyAlignment="1">
      <alignment horizontal="justify" vertical="top" wrapText="1"/>
    </xf>
    <xf numFmtId="188" fontId="5" fillId="0" borderId="10" xfId="0" applyNumberFormat="1" applyFont="1" applyFill="1" applyBorder="1" applyAlignment="1">
      <alignment horizontal="center" vertical="top" wrapText="1"/>
    </xf>
    <xf numFmtId="4" fontId="5" fillId="0" borderId="10" xfId="0" applyNumberFormat="1" applyFont="1" applyFill="1" applyBorder="1" applyAlignment="1">
      <alignment horizontal="left" vertical="top" wrapText="1"/>
    </xf>
    <xf numFmtId="0" fontId="18" fillId="0" borderId="10" xfId="0" applyFont="1" applyBorder="1" applyAlignment="1">
      <alignment vertical="top" wrapText="1"/>
    </xf>
    <xf numFmtId="3" fontId="3" fillId="1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3" fillId="4" borderId="10" xfId="0" applyFont="1" applyFill="1" applyBorder="1" applyAlignment="1">
      <alignment vertical="top" wrapText="1"/>
    </xf>
    <xf numFmtId="4" fontId="5" fillId="0" borderId="10" xfId="0" applyNumberFormat="1" applyFont="1" applyBorder="1" applyAlignment="1">
      <alignment horizontal="center" vertical="center" wrapText="1"/>
    </xf>
    <xf numFmtId="185"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 fontId="5" fillId="0" borderId="10" xfId="0" applyNumberFormat="1" applyFont="1" applyBorder="1" applyAlignment="1">
      <alignment horizontal="center" vertical="center" wrapText="1"/>
    </xf>
    <xf numFmtId="3" fontId="5" fillId="0" borderId="10" xfId="0" applyNumberFormat="1" applyFont="1" applyFill="1" applyBorder="1" applyAlignment="1">
      <alignment horizontal="center" vertical="center"/>
    </xf>
    <xf numFmtId="2" fontId="5" fillId="0" borderId="10" xfId="0" applyNumberFormat="1" applyFont="1" applyFill="1" applyBorder="1" applyAlignment="1">
      <alignment horizontal="center" vertical="top"/>
    </xf>
    <xf numFmtId="0" fontId="14" fillId="0" borderId="11" xfId="0" applyFont="1" applyFill="1" applyBorder="1" applyAlignment="1">
      <alignment horizontal="left" vertical="top" wrapText="1"/>
    </xf>
    <xf numFmtId="172" fontId="5" fillId="0" borderId="14" xfId="0" applyNumberFormat="1" applyFont="1" applyFill="1" applyBorder="1" applyAlignment="1">
      <alignment horizontal="center" vertical="top"/>
    </xf>
    <xf numFmtId="2" fontId="5" fillId="0" borderId="10" xfId="0" applyNumberFormat="1" applyFont="1" applyFill="1" applyBorder="1" applyAlignment="1">
      <alignment vertical="top"/>
    </xf>
    <xf numFmtId="177" fontId="15" fillId="0" borderId="10" xfId="0" applyNumberFormat="1" applyFont="1" applyFill="1" applyBorder="1" applyAlignment="1">
      <alignment vertical="top"/>
    </xf>
    <xf numFmtId="4" fontId="15" fillId="0" borderId="10" xfId="0" applyNumberFormat="1" applyFont="1" applyFill="1" applyBorder="1" applyAlignment="1">
      <alignment vertical="top"/>
    </xf>
    <xf numFmtId="2" fontId="5" fillId="0" borderId="10" xfId="0" applyNumberFormat="1" applyFont="1" applyFill="1" applyBorder="1" applyAlignment="1">
      <alignment horizontal="left" vertical="top"/>
    </xf>
    <xf numFmtId="4" fontId="15" fillId="0" borderId="10" xfId="0" applyNumberFormat="1" applyFont="1" applyFill="1" applyBorder="1" applyAlignment="1">
      <alignment horizontal="center" vertical="top"/>
    </xf>
    <xf numFmtId="172" fontId="15" fillId="0" borderId="10" xfId="0" applyNumberFormat="1" applyFont="1" applyFill="1" applyBorder="1" applyAlignment="1">
      <alignment horizontal="center" vertical="top"/>
    </xf>
    <xf numFmtId="4" fontId="5" fillId="0" borderId="10" xfId="0" applyNumberFormat="1" applyFont="1" applyFill="1" applyBorder="1" applyAlignment="1">
      <alignment horizontal="left" vertical="top" wrapText="1"/>
    </xf>
    <xf numFmtId="182" fontId="5" fillId="0" borderId="10" xfId="0" applyNumberFormat="1" applyFont="1" applyFill="1" applyBorder="1" applyAlignment="1">
      <alignment horizontal="center" vertical="top"/>
    </xf>
    <xf numFmtId="4" fontId="3" fillId="0" borderId="10" xfId="0" applyNumberFormat="1" applyFont="1" applyFill="1" applyBorder="1" applyAlignment="1">
      <alignment horizontal="left" vertical="top" wrapText="1"/>
    </xf>
    <xf numFmtId="182"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xf>
    <xf numFmtId="0" fontId="3" fillId="10" borderId="14" xfId="0" applyFont="1" applyFill="1" applyBorder="1" applyAlignment="1">
      <alignment vertical="top" wrapText="1"/>
    </xf>
    <xf numFmtId="182" fontId="3" fillId="10" borderId="10" xfId="0" applyNumberFormat="1" applyFont="1" applyFill="1" applyBorder="1" applyAlignment="1">
      <alignment horizontal="center" vertical="top" wrapText="1"/>
    </xf>
    <xf numFmtId="4" fontId="3" fillId="10" borderId="10" xfId="0" applyNumberFormat="1" applyFont="1" applyFill="1" applyBorder="1" applyAlignment="1">
      <alignment horizontal="center" vertical="top"/>
    </xf>
    <xf numFmtId="2" fontId="5" fillId="0" borderId="10" xfId="0" applyNumberFormat="1" applyFont="1" applyFill="1" applyBorder="1" applyAlignment="1">
      <alignment horizontal="center" vertical="top"/>
    </xf>
    <xf numFmtId="0" fontId="15" fillId="0" borderId="10" xfId="0" applyFont="1" applyFill="1" applyBorder="1" applyAlignment="1">
      <alignment horizontal="left" vertical="top"/>
    </xf>
    <xf numFmtId="0" fontId="13" fillId="0" borderId="10" xfId="0" applyFont="1" applyFill="1" applyBorder="1" applyAlignment="1">
      <alignment vertical="top" wrapText="1"/>
    </xf>
    <xf numFmtId="0" fontId="13" fillId="0" borderId="10" xfId="0" applyNumberFormat="1" applyFont="1" applyFill="1" applyBorder="1" applyAlignment="1">
      <alignment horizontal="center" vertical="top"/>
    </xf>
    <xf numFmtId="2" fontId="13" fillId="0" borderId="10" xfId="0" applyNumberFormat="1" applyFont="1" applyFill="1" applyBorder="1" applyAlignment="1">
      <alignment horizontal="center" vertical="top"/>
    </xf>
    <xf numFmtId="172" fontId="13" fillId="0" borderId="10" xfId="0" applyNumberFormat="1" applyFont="1" applyFill="1" applyBorder="1" applyAlignment="1">
      <alignment horizontal="center" vertical="top"/>
    </xf>
    <xf numFmtId="0" fontId="19" fillId="0" borderId="10" xfId="0" applyFont="1" applyFill="1" applyBorder="1" applyAlignment="1">
      <alignment/>
    </xf>
    <xf numFmtId="0" fontId="15" fillId="0" borderId="10" xfId="0" applyFont="1" applyFill="1" applyBorder="1" applyAlignment="1">
      <alignment horizontal="center" vertical="top" wrapText="1"/>
    </xf>
    <xf numFmtId="177" fontId="15" fillId="0" borderId="10" xfId="0" applyNumberFormat="1" applyFont="1" applyFill="1" applyBorder="1" applyAlignment="1">
      <alignment horizontal="center" vertical="top"/>
    </xf>
    <xf numFmtId="4" fontId="13" fillId="0" borderId="10" xfId="0" applyNumberFormat="1" applyFont="1" applyFill="1" applyBorder="1" applyAlignment="1">
      <alignment horizontal="left" vertical="top" wrapText="1"/>
    </xf>
    <xf numFmtId="3"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top"/>
    </xf>
    <xf numFmtId="177" fontId="13" fillId="0" borderId="10" xfId="0" applyNumberFormat="1" applyFont="1" applyFill="1" applyBorder="1" applyAlignment="1">
      <alignment horizontal="center" vertical="top"/>
    </xf>
    <xf numFmtId="177" fontId="15" fillId="0" borderId="10" xfId="0" applyNumberFormat="1" applyFont="1" applyFill="1" applyBorder="1" applyAlignment="1">
      <alignment horizontal="left" vertical="top"/>
    </xf>
    <xf numFmtId="182" fontId="13" fillId="0" borderId="10" xfId="0" applyNumberFormat="1" applyFont="1" applyFill="1" applyBorder="1" applyAlignment="1">
      <alignment horizontal="center" vertical="top"/>
    </xf>
    <xf numFmtId="182" fontId="13" fillId="0" borderId="10" xfId="0" applyNumberFormat="1" applyFont="1" applyFill="1" applyBorder="1" applyAlignment="1">
      <alignment horizontal="center" vertical="top" wrapText="1"/>
    </xf>
    <xf numFmtId="0" fontId="15" fillId="0" borderId="10" xfId="0" applyFont="1" applyFill="1" applyBorder="1" applyAlignment="1">
      <alignment horizontal="center" vertical="top"/>
    </xf>
    <xf numFmtId="0" fontId="13" fillId="0" borderId="10" xfId="0" applyNumberFormat="1" applyFont="1" applyFill="1" applyBorder="1" applyAlignment="1">
      <alignment horizontal="center" vertical="top" wrapText="1"/>
    </xf>
    <xf numFmtId="3" fontId="13" fillId="0" borderId="10" xfId="0" applyNumberFormat="1" applyFont="1" applyFill="1" applyBorder="1" applyAlignment="1">
      <alignment horizontal="center" vertical="top" wrapText="1"/>
    </xf>
    <xf numFmtId="188" fontId="5" fillId="0" borderId="10" xfId="54" applyNumberFormat="1" applyFont="1" applyFill="1" applyBorder="1" applyAlignment="1">
      <alignment horizontal="center" vertical="center"/>
      <protection/>
    </xf>
    <xf numFmtId="2" fontId="5" fillId="0" borderId="10" xfId="54" applyNumberFormat="1" applyFont="1" applyFill="1" applyBorder="1" applyAlignment="1">
      <alignment horizontal="center" vertical="center"/>
      <protection/>
    </xf>
    <xf numFmtId="3" fontId="5" fillId="0" borderId="10" xfId="54" applyNumberFormat="1" applyFont="1" applyFill="1" applyBorder="1" applyAlignment="1">
      <alignment horizontal="center" vertical="center"/>
      <protection/>
    </xf>
    <xf numFmtId="3" fontId="3" fillId="0" borderId="10" xfId="0" applyNumberFormat="1" applyFont="1" applyFill="1" applyBorder="1" applyAlignment="1">
      <alignment horizontal="center" vertical="top" wrapText="1"/>
    </xf>
    <xf numFmtId="4" fontId="3" fillId="0" borderId="10" xfId="0" applyNumberFormat="1" applyFont="1" applyFill="1" applyBorder="1" applyAlignment="1">
      <alignment vertical="top" wrapText="1"/>
    </xf>
    <xf numFmtId="0" fontId="13" fillId="0" borderId="11" xfId="0" applyFont="1" applyFill="1" applyBorder="1" applyAlignment="1">
      <alignment horizontal="left" vertical="top" wrapText="1"/>
    </xf>
    <xf numFmtId="0" fontId="5" fillId="0" borderId="10" xfId="0" applyFont="1" applyFill="1" applyBorder="1" applyAlignment="1">
      <alignment vertical="center"/>
    </xf>
    <xf numFmtId="2" fontId="5" fillId="0" borderId="10" xfId="0" applyNumberFormat="1" applyFont="1" applyFill="1" applyBorder="1" applyAlignment="1">
      <alignment vertical="center"/>
    </xf>
    <xf numFmtId="4" fontId="5" fillId="0" borderId="10" xfId="0" applyNumberFormat="1" applyFont="1" applyBorder="1" applyAlignment="1">
      <alignment vertical="center" wrapText="1"/>
    </xf>
    <xf numFmtId="177" fontId="5" fillId="0" borderId="10" xfId="0" applyNumberFormat="1" applyFont="1" applyFill="1" applyBorder="1" applyAlignment="1">
      <alignment vertical="center"/>
    </xf>
    <xf numFmtId="177" fontId="5" fillId="0" borderId="10" xfId="53" applyNumberFormat="1" applyFont="1" applyFill="1" applyBorder="1" applyAlignment="1">
      <alignment vertical="center" wrapText="1"/>
      <protection/>
    </xf>
    <xf numFmtId="4" fontId="3" fillId="10" borderId="10" xfId="0" applyNumberFormat="1" applyFont="1" applyFill="1" applyBorder="1" applyAlignment="1">
      <alignment vertical="center"/>
    </xf>
    <xf numFmtId="0" fontId="5" fillId="0" borderId="10" xfId="0" applyFont="1" applyBorder="1" applyAlignment="1">
      <alignment horizontal="center" vertical="center"/>
    </xf>
    <xf numFmtId="2" fontId="5" fillId="0" borderId="10" xfId="0" applyNumberFormat="1" applyFont="1" applyBorder="1" applyAlignment="1">
      <alignment horizontal="center" vertical="center"/>
    </xf>
    <xf numFmtId="177" fontId="5" fillId="0" borderId="10" xfId="0" applyNumberFormat="1" applyFont="1" applyBorder="1" applyAlignment="1">
      <alignment horizontal="center" vertical="center"/>
    </xf>
    <xf numFmtId="4" fontId="5" fillId="0" borderId="10" xfId="0" applyNumberFormat="1" applyFont="1" applyBorder="1" applyAlignment="1">
      <alignment vertical="center"/>
    </xf>
    <xf numFmtId="2" fontId="3" fillId="0" borderId="10"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0" fontId="3" fillId="0" borderId="10" xfId="0" applyFont="1" applyFill="1" applyBorder="1" applyAlignment="1">
      <alignment vertical="center" wrapText="1"/>
    </xf>
    <xf numFmtId="4" fontId="3" fillId="0" borderId="10" xfId="0" applyNumberFormat="1" applyFont="1" applyFill="1" applyBorder="1" applyAlignment="1">
      <alignment horizontal="center"/>
    </xf>
    <xf numFmtId="4" fontId="3" fillId="0" borderId="10" xfId="0" applyNumberFormat="1" applyFont="1" applyFill="1" applyBorder="1" applyAlignment="1">
      <alignment vertical="center" wrapText="1"/>
    </xf>
    <xf numFmtId="0" fontId="5" fillId="0" borderId="10" xfId="0" applyFont="1" applyBorder="1" applyAlignment="1">
      <alignment horizontal="center"/>
    </xf>
    <xf numFmtId="2" fontId="5" fillId="0" borderId="10" xfId="0" applyNumberFormat="1" applyFont="1" applyBorder="1" applyAlignment="1">
      <alignment horizontal="center"/>
    </xf>
    <xf numFmtId="177" fontId="5" fillId="0" borderId="10" xfId="0" applyNumberFormat="1" applyFont="1" applyBorder="1" applyAlignment="1">
      <alignment horizontal="center"/>
    </xf>
    <xf numFmtId="0" fontId="3" fillId="0" borderId="10" xfId="0" applyFont="1" applyFill="1" applyBorder="1" applyAlignment="1">
      <alignment horizontal="center"/>
    </xf>
    <xf numFmtId="2" fontId="3" fillId="0" borderId="10" xfId="0" applyNumberFormat="1" applyFont="1" applyFill="1" applyBorder="1" applyAlignment="1">
      <alignment horizontal="center"/>
    </xf>
    <xf numFmtId="177" fontId="3" fillId="0" borderId="10" xfId="0" applyNumberFormat="1" applyFont="1" applyFill="1" applyBorder="1" applyAlignment="1">
      <alignment horizontal="center"/>
    </xf>
    <xf numFmtId="177" fontId="5" fillId="0" borderId="10" xfId="0" applyNumberFormat="1" applyFont="1" applyBorder="1" applyAlignment="1">
      <alignment vertical="center"/>
    </xf>
    <xf numFmtId="0" fontId="3" fillId="0" borderId="10" xfId="0" applyFont="1" applyFill="1" applyBorder="1" applyAlignment="1">
      <alignment/>
    </xf>
    <xf numFmtId="172" fontId="5" fillId="4" borderId="10" xfId="53" applyNumberFormat="1" applyFont="1" applyFill="1" applyBorder="1" applyAlignment="1">
      <alignment horizontal="center" vertical="top" wrapText="1"/>
      <protection/>
    </xf>
    <xf numFmtId="0" fontId="9" fillId="0" borderId="10" xfId="0" applyFont="1" applyFill="1" applyBorder="1" applyAlignment="1">
      <alignment vertical="top" wrapText="1"/>
    </xf>
    <xf numFmtId="172" fontId="3" fillId="10" borderId="10" xfId="0" applyNumberFormat="1" applyFont="1" applyFill="1" applyBorder="1" applyAlignment="1">
      <alignment vertical="top" wrapText="1"/>
    </xf>
    <xf numFmtId="49" fontId="10" fillId="0" borderId="10" xfId="0" applyNumberFormat="1" applyFont="1" applyFill="1" applyBorder="1" applyAlignment="1">
      <alignment vertical="top" wrapText="1"/>
    </xf>
    <xf numFmtId="0" fontId="10" fillId="0" borderId="10" xfId="0" applyFont="1" applyFill="1" applyBorder="1" applyAlignment="1">
      <alignment vertical="center" wrapText="1"/>
    </xf>
    <xf numFmtId="2" fontId="10" fillId="0" borderId="10" xfId="0" applyNumberFormat="1" applyFont="1" applyFill="1" applyBorder="1" applyAlignment="1">
      <alignment vertical="center"/>
    </xf>
    <xf numFmtId="177" fontId="10" fillId="0" borderId="10" xfId="0" applyNumberFormat="1" applyFont="1" applyFill="1" applyBorder="1" applyAlignment="1">
      <alignment horizontal="center" vertical="center"/>
    </xf>
    <xf numFmtId="177" fontId="10" fillId="0" borderId="10" xfId="53" applyNumberFormat="1" applyFont="1" applyFill="1" applyBorder="1" applyAlignment="1">
      <alignment vertical="center" wrapText="1"/>
      <protection/>
    </xf>
    <xf numFmtId="0" fontId="10" fillId="0" borderId="10" xfId="0" applyFont="1" applyFill="1" applyBorder="1" applyAlignment="1">
      <alignment vertical="center"/>
    </xf>
    <xf numFmtId="0" fontId="10" fillId="0" borderId="13" xfId="0" applyFont="1" applyFill="1" applyBorder="1" applyAlignment="1">
      <alignment vertical="top" wrapText="1"/>
    </xf>
    <xf numFmtId="2" fontId="10" fillId="0" borderId="10" xfId="0" applyNumberFormat="1" applyFont="1" applyFill="1" applyBorder="1" applyAlignment="1">
      <alignment vertical="top"/>
    </xf>
    <xf numFmtId="177" fontId="10" fillId="0" borderId="10" xfId="0" applyNumberFormat="1" applyFont="1" applyFill="1" applyBorder="1" applyAlignment="1">
      <alignment horizontal="center" vertical="top"/>
    </xf>
    <xf numFmtId="177" fontId="10" fillId="0" borderId="10" xfId="53" applyNumberFormat="1" applyFont="1" applyFill="1" applyBorder="1" applyAlignment="1">
      <alignment vertical="top" wrapText="1"/>
      <protection/>
    </xf>
    <xf numFmtId="3" fontId="5" fillId="0" borderId="10" xfId="0" applyNumberFormat="1" applyFont="1" applyBorder="1" applyAlignment="1">
      <alignment horizontal="center" vertical="top" wrapText="1"/>
    </xf>
    <xf numFmtId="4" fontId="5" fillId="4" borderId="10" xfId="0" applyNumberFormat="1" applyFont="1" applyFill="1" applyBorder="1" applyAlignment="1">
      <alignment vertical="top"/>
    </xf>
    <xf numFmtId="0" fontId="5" fillId="4" borderId="14" xfId="0" applyFont="1" applyFill="1" applyBorder="1" applyAlignment="1">
      <alignment vertical="top" wrapText="1"/>
    </xf>
    <xf numFmtId="0" fontId="0" fillId="0" borderId="10" xfId="0" applyFill="1" applyBorder="1" applyAlignment="1">
      <alignment/>
    </xf>
    <xf numFmtId="177" fontId="3" fillId="10" borderId="10" xfId="0" applyNumberFormat="1" applyFont="1" applyFill="1" applyBorder="1" applyAlignment="1">
      <alignment horizontal="center" vertical="top" wrapText="1"/>
    </xf>
    <xf numFmtId="177" fontId="3" fillId="0" borderId="10" xfId="0" applyNumberFormat="1" applyFont="1" applyFill="1" applyBorder="1" applyAlignment="1">
      <alignment horizontal="center" vertical="top" wrapText="1"/>
    </xf>
    <xf numFmtId="0" fontId="3" fillId="0" borderId="10" xfId="0" applyFont="1" applyBorder="1" applyAlignment="1">
      <alignment/>
    </xf>
    <xf numFmtId="4" fontId="5" fillId="0" borderId="10" xfId="0" applyNumberFormat="1" applyFont="1" applyBorder="1" applyAlignment="1">
      <alignment horizontal="center"/>
    </xf>
    <xf numFmtId="0" fontId="5" fillId="0" borderId="10" xfId="0" applyFont="1" applyBorder="1" applyAlignment="1">
      <alignment horizontal="center" wrapText="1"/>
    </xf>
    <xf numFmtId="177" fontId="3" fillId="0" borderId="10" xfId="0" applyNumberFormat="1" applyFont="1" applyBorder="1" applyAlignment="1">
      <alignment horizontal="center"/>
    </xf>
    <xf numFmtId="0" fontId="3" fillId="0" borderId="10" xfId="0" applyFont="1" applyBorder="1" applyAlignment="1">
      <alignment horizontal="center"/>
    </xf>
    <xf numFmtId="0" fontId="5" fillId="0" borderId="10" xfId="0" applyFont="1" applyBorder="1" applyAlignment="1">
      <alignment/>
    </xf>
    <xf numFmtId="0" fontId="5" fillId="0" borderId="13" xfId="0" applyFont="1" applyBorder="1" applyAlignment="1">
      <alignment horizontal="center"/>
    </xf>
    <xf numFmtId="4" fontId="5" fillId="0" borderId="13" xfId="0" applyNumberFormat="1" applyFont="1" applyBorder="1" applyAlignment="1">
      <alignment horizontal="center"/>
    </xf>
    <xf numFmtId="1" fontId="5" fillId="0" borderId="10" xfId="0" applyNumberFormat="1" applyFont="1" applyBorder="1" applyAlignment="1">
      <alignment horizontal="center"/>
    </xf>
    <xf numFmtId="2" fontId="5" fillId="0" borderId="10" xfId="0" applyNumberFormat="1" applyFont="1" applyBorder="1" applyAlignment="1">
      <alignment wrapText="1"/>
    </xf>
    <xf numFmtId="0" fontId="5" fillId="10" borderId="10" xfId="0" applyFont="1" applyFill="1" applyBorder="1" applyAlignment="1">
      <alignment horizontal="center" vertical="top" wrapText="1"/>
    </xf>
    <xf numFmtId="172" fontId="3" fillId="10" borderId="10" xfId="0" applyNumberFormat="1" applyFont="1" applyFill="1" applyBorder="1" applyAlignment="1">
      <alignment horizontal="center" vertical="center" wrapText="1"/>
    </xf>
    <xf numFmtId="0" fontId="3" fillId="10" borderId="10" xfId="0" applyFont="1" applyFill="1" applyBorder="1" applyAlignment="1">
      <alignment vertical="center" wrapText="1"/>
    </xf>
    <xf numFmtId="4" fontId="3" fillId="10" borderId="10" xfId="0" applyNumberFormat="1" applyFont="1" applyFill="1" applyBorder="1" applyAlignment="1">
      <alignment horizontal="center" vertical="center"/>
    </xf>
    <xf numFmtId="177" fontId="3" fillId="10" borderId="10" xfId="0" applyNumberFormat="1" applyFont="1" applyFill="1" applyBorder="1" applyAlignment="1">
      <alignment horizontal="center" vertical="center"/>
    </xf>
    <xf numFmtId="2" fontId="3" fillId="10" borderId="10" xfId="0" applyNumberFormat="1" applyFont="1" applyFill="1" applyBorder="1" applyAlignment="1">
      <alignment wrapText="1"/>
    </xf>
    <xf numFmtId="172" fontId="3" fillId="10" borderId="10" xfId="0" applyNumberFormat="1" applyFont="1" applyFill="1" applyBorder="1" applyAlignment="1">
      <alignment horizontal="center"/>
    </xf>
    <xf numFmtId="4" fontId="3" fillId="10" borderId="10" xfId="0" applyNumberFormat="1" applyFont="1" applyFill="1" applyBorder="1" applyAlignment="1">
      <alignment horizontal="center"/>
    </xf>
    <xf numFmtId="4" fontId="3" fillId="10" borderId="10" xfId="0" applyNumberFormat="1" applyFont="1" applyFill="1" applyBorder="1" applyAlignment="1">
      <alignment vertical="center" wrapText="1"/>
    </xf>
    <xf numFmtId="0" fontId="3" fillId="10" borderId="10" xfId="0" applyFont="1" applyFill="1" applyBorder="1" applyAlignment="1">
      <alignment/>
    </xf>
    <xf numFmtId="0" fontId="3" fillId="10" borderId="10" xfId="0" applyFont="1" applyFill="1" applyBorder="1" applyAlignment="1">
      <alignment horizontal="left" vertical="top" wrapText="1"/>
    </xf>
    <xf numFmtId="4" fontId="20" fillId="10" borderId="10" xfId="0" applyNumberFormat="1" applyFont="1" applyFill="1" applyBorder="1" applyAlignment="1">
      <alignment horizontal="center" vertical="top"/>
    </xf>
    <xf numFmtId="177" fontId="20" fillId="10" borderId="10" xfId="0" applyNumberFormat="1" applyFont="1" applyFill="1" applyBorder="1" applyAlignment="1">
      <alignment horizontal="center" vertical="top"/>
    </xf>
    <xf numFmtId="3" fontId="5" fillId="0" borderId="11" xfId="0" applyNumberFormat="1" applyFont="1" applyFill="1" applyBorder="1" applyAlignment="1">
      <alignment horizontal="center" vertical="top" wrapText="1"/>
    </xf>
    <xf numFmtId="0" fontId="8" fillId="0" borderId="10" xfId="0" applyFont="1" applyFill="1" applyBorder="1" applyAlignment="1">
      <alignment vertical="center" wrapText="1"/>
    </xf>
    <xf numFmtId="3" fontId="5" fillId="0" borderId="10" xfId="0" applyNumberFormat="1" applyFont="1" applyFill="1" applyBorder="1" applyAlignment="1">
      <alignment horizontal="center" vertical="center"/>
    </xf>
    <xf numFmtId="3" fontId="3" fillId="10" borderId="10" xfId="0" applyNumberFormat="1" applyFont="1" applyFill="1" applyBorder="1" applyAlignment="1">
      <alignment horizontal="center"/>
    </xf>
    <xf numFmtId="0" fontId="5" fillId="0" borderId="10" xfId="0" applyFont="1" applyBorder="1" applyAlignment="1">
      <alignment wrapText="1"/>
    </xf>
    <xf numFmtId="4" fontId="3"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wrapText="1"/>
    </xf>
    <xf numFmtId="4" fontId="3" fillId="10" borderId="10" xfId="0" applyNumberFormat="1" applyFont="1" applyFill="1" applyBorder="1" applyAlignment="1">
      <alignment horizontal="center" vertical="center" wrapText="1"/>
    </xf>
    <xf numFmtId="3" fontId="3" fillId="10" borderId="10" xfId="0" applyNumberFormat="1" applyFont="1" applyFill="1" applyBorder="1" applyAlignment="1">
      <alignment horizontal="center" vertical="center" wrapText="1"/>
    </xf>
    <xf numFmtId="3" fontId="3" fillId="19" borderId="10" xfId="0" applyNumberFormat="1" applyFont="1" applyFill="1" applyBorder="1" applyAlignment="1">
      <alignment horizontal="center" vertical="center" wrapText="1"/>
    </xf>
    <xf numFmtId="172" fontId="5" fillId="19" borderId="10" xfId="0" applyNumberFormat="1" applyFont="1" applyFill="1" applyBorder="1" applyAlignment="1">
      <alignment horizontal="center" vertical="center" wrapText="1"/>
    </xf>
    <xf numFmtId="2" fontId="5" fillId="0" borderId="10" xfId="0" applyNumberFormat="1" applyFont="1" applyBorder="1" applyAlignment="1">
      <alignment horizontal="left" wrapText="1"/>
    </xf>
    <xf numFmtId="2" fontId="3" fillId="10" borderId="10" xfId="0" applyNumberFormat="1" applyFont="1" applyFill="1" applyBorder="1" applyAlignment="1">
      <alignment horizontal="center" vertical="top"/>
    </xf>
    <xf numFmtId="1" fontId="5" fillId="0" borderId="10" xfId="0" applyNumberFormat="1" applyFont="1" applyBorder="1" applyAlignment="1">
      <alignment horizontal="center" vertical="center"/>
    </xf>
    <xf numFmtId="4" fontId="5" fillId="0" borderId="13" xfId="0" applyNumberFormat="1" applyFont="1" applyBorder="1" applyAlignment="1">
      <alignment horizontal="center" vertical="center"/>
    </xf>
    <xf numFmtId="4" fontId="5" fillId="0" borderId="13"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xf>
    <xf numFmtId="0" fontId="13" fillId="0" borderId="13" xfId="0" applyFont="1" applyBorder="1" applyAlignment="1">
      <alignment vertical="top" wrapText="1"/>
    </xf>
    <xf numFmtId="0" fontId="5" fillId="0" borderId="18" xfId="0" applyNumberFormat="1" applyFont="1" applyBorder="1" applyAlignment="1">
      <alignment vertical="center" wrapText="1"/>
    </xf>
    <xf numFmtId="0" fontId="3" fillId="0" borderId="18" xfId="0" applyNumberFormat="1" applyFont="1" applyBorder="1" applyAlignment="1">
      <alignment vertical="center" wrapText="1"/>
    </xf>
    <xf numFmtId="49" fontId="5" fillId="0" borderId="10" xfId="0" applyNumberFormat="1" applyFont="1" applyBorder="1" applyAlignment="1" applyProtection="1">
      <alignment horizontal="left" vertical="center" wrapText="1"/>
      <protection/>
    </xf>
    <xf numFmtId="185" fontId="13" fillId="0" borderId="10" xfId="0" applyNumberFormat="1" applyFont="1" applyFill="1" applyBorder="1" applyAlignment="1">
      <alignment horizontal="center" vertical="center"/>
    </xf>
    <xf numFmtId="185" fontId="5"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 fontId="5" fillId="0" borderId="10" xfId="0" applyNumberFormat="1" applyFont="1" applyBorder="1" applyAlignment="1" applyProtection="1">
      <alignment horizontal="center" vertical="center" wrapText="1"/>
      <protection/>
    </xf>
    <xf numFmtId="177" fontId="15" fillId="0" borderId="10" xfId="0" applyNumberFormat="1" applyFont="1" applyFill="1" applyBorder="1" applyAlignment="1">
      <alignment horizontal="center" vertical="top"/>
    </xf>
    <xf numFmtId="0" fontId="5" fillId="0" borderId="10" xfId="0" applyFont="1" applyFill="1" applyBorder="1" applyAlignment="1">
      <alignment horizontal="center" vertical="center"/>
    </xf>
    <xf numFmtId="2" fontId="5" fillId="0" borderId="10" xfId="0" applyNumberFormat="1" applyFont="1" applyFill="1" applyBorder="1" applyAlignment="1">
      <alignment horizontal="center" vertical="center"/>
    </xf>
    <xf numFmtId="4" fontId="5" fillId="4" borderId="10" xfId="0" applyNumberFormat="1" applyFont="1" applyFill="1" applyBorder="1" applyAlignment="1">
      <alignment horizontal="center" vertical="top"/>
    </xf>
    <xf numFmtId="172" fontId="3" fillId="0" borderId="10" xfId="0" applyNumberFormat="1" applyFont="1" applyFill="1" applyBorder="1" applyAlignment="1">
      <alignment vertical="center" wrapText="1"/>
    </xf>
    <xf numFmtId="0" fontId="3" fillId="0" borderId="10" xfId="0" applyFont="1" applyBorder="1" applyAlignment="1">
      <alignment vertical="center" wrapText="1"/>
    </xf>
    <xf numFmtId="3" fontId="3" fillId="0" borderId="10" xfId="0" applyNumberFormat="1" applyFont="1" applyFill="1" applyBorder="1" applyAlignment="1">
      <alignment horizontal="center" vertical="center" wrapText="1"/>
    </xf>
    <xf numFmtId="4" fontId="10" fillId="18" borderId="10" xfId="0" applyNumberFormat="1" applyFont="1" applyFill="1" applyBorder="1" applyAlignment="1">
      <alignment horizontal="center" vertical="top" wrapText="1"/>
    </xf>
    <xf numFmtId="189" fontId="5" fillId="0" borderId="10" xfId="0" applyNumberFormat="1" applyFont="1" applyBorder="1" applyAlignment="1">
      <alignment horizontal="center" vertical="top" wrapText="1"/>
    </xf>
    <xf numFmtId="186" fontId="5" fillId="0" borderId="10" xfId="0" applyNumberFormat="1" applyFont="1" applyBorder="1" applyAlignment="1">
      <alignment horizontal="center" vertical="top" wrapText="1"/>
    </xf>
    <xf numFmtId="172" fontId="3" fillId="10" borderId="10" xfId="54" applyNumberFormat="1" applyFont="1" applyFill="1" applyBorder="1" applyAlignment="1">
      <alignment horizontal="center" vertical="center"/>
      <protection/>
    </xf>
    <xf numFmtId="186" fontId="5" fillId="0" borderId="10" xfId="0" applyNumberFormat="1" applyFont="1" applyFill="1" applyBorder="1" applyAlignment="1">
      <alignment horizontal="center" vertical="top" wrapText="1"/>
    </xf>
    <xf numFmtId="186" fontId="5" fillId="0" borderId="10" xfId="0" applyNumberFormat="1" applyFont="1" applyFill="1" applyBorder="1" applyAlignment="1">
      <alignment horizontal="center" vertical="center" wrapText="1"/>
    </xf>
    <xf numFmtId="172" fontId="5" fillId="0" borderId="10" xfId="0" applyNumberFormat="1" applyFont="1" applyBorder="1" applyAlignment="1">
      <alignment horizontal="center"/>
    </xf>
    <xf numFmtId="172" fontId="5" fillId="0" borderId="10" xfId="0" applyNumberFormat="1" applyFont="1" applyFill="1" applyBorder="1" applyAlignment="1">
      <alignment horizontal="center" vertical="center"/>
    </xf>
    <xf numFmtId="0" fontId="3" fillId="0" borderId="0" xfId="0" applyFont="1" applyAlignment="1">
      <alignment vertical="center"/>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left" vertical="center" wrapText="1"/>
    </xf>
    <xf numFmtId="0" fontId="5" fillId="10" borderId="10" xfId="54" applyFont="1" applyFill="1" applyBorder="1" applyAlignment="1">
      <alignment horizontal="center" vertical="center"/>
      <protection/>
    </xf>
    <xf numFmtId="172" fontId="5" fillId="10" borderId="10" xfId="54" applyNumberFormat="1" applyFont="1" applyFill="1" applyBorder="1" applyAlignment="1">
      <alignment horizontal="center" vertical="center"/>
      <protection/>
    </xf>
    <xf numFmtId="2" fontId="5" fillId="0" borderId="10" xfId="0" applyNumberFormat="1" applyFont="1" applyFill="1" applyBorder="1" applyAlignment="1">
      <alignment horizontal="center" vertical="top" wrapText="1"/>
    </xf>
    <xf numFmtId="0" fontId="9" fillId="0" borderId="10" xfId="0" applyFont="1" applyFill="1" applyBorder="1" applyAlignment="1">
      <alignment vertical="top" wrapText="1"/>
    </xf>
    <xf numFmtId="0" fontId="3" fillId="0" borderId="12" xfId="0" applyFont="1" applyFill="1" applyBorder="1" applyAlignment="1">
      <alignment vertical="center" wrapText="1"/>
    </xf>
    <xf numFmtId="0" fontId="3" fillId="0" borderId="13" xfId="0" applyFont="1" applyBorder="1" applyAlignment="1">
      <alignment horizontal="left" vertical="top" wrapText="1"/>
    </xf>
    <xf numFmtId="0" fontId="3" fillId="0" borderId="14" xfId="0" applyFont="1" applyFill="1" applyBorder="1" applyAlignment="1">
      <alignment vertical="top" wrapText="1"/>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vertical="center" wrapText="1"/>
    </xf>
    <xf numFmtId="0" fontId="3" fillId="0" borderId="12" xfId="0" applyFont="1" applyBorder="1" applyAlignment="1">
      <alignment horizontal="left" vertical="top" wrapText="1"/>
    </xf>
    <xf numFmtId="0" fontId="5" fillId="0" borderId="10" xfId="0" applyFont="1" applyFill="1" applyBorder="1" applyAlignment="1">
      <alignment horizontal="center" vertical="top" wrapText="1"/>
    </xf>
    <xf numFmtId="2" fontId="14" fillId="0" borderId="14" xfId="0" applyNumberFormat="1" applyFont="1" applyBorder="1" applyAlignment="1">
      <alignment wrapText="1"/>
    </xf>
    <xf numFmtId="2" fontId="14" fillId="0" borderId="12" xfId="0" applyNumberFormat="1" applyFont="1" applyBorder="1" applyAlignment="1">
      <alignment wrapText="1"/>
    </xf>
    <xf numFmtId="2" fontId="14" fillId="0" borderId="13" xfId="0" applyNumberFormat="1" applyFont="1" applyBorder="1" applyAlignment="1">
      <alignment wrapText="1"/>
    </xf>
    <xf numFmtId="0" fontId="14" fillId="0" borderId="14"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4" fillId="0" borderId="13" xfId="0" applyFont="1" applyFill="1" applyBorder="1" applyAlignment="1">
      <alignment horizontal="center" vertical="top" wrapText="1"/>
    </xf>
    <xf numFmtId="0" fontId="14" fillId="0" borderId="14" xfId="0" applyFont="1" applyFill="1" applyBorder="1" applyAlignment="1">
      <alignment vertical="center" wrapText="1"/>
    </xf>
    <xf numFmtId="0" fontId="14" fillId="0" borderId="12" xfId="0" applyFont="1" applyFill="1" applyBorder="1" applyAlignment="1">
      <alignment vertical="center" wrapText="1"/>
    </xf>
    <xf numFmtId="0" fontId="14" fillId="0" borderId="13" xfId="0" applyFont="1" applyFill="1" applyBorder="1" applyAlignment="1">
      <alignment vertical="center" wrapText="1"/>
    </xf>
    <xf numFmtId="0" fontId="3" fillId="0" borderId="14" xfId="0" applyFont="1" applyBorder="1" applyAlignment="1">
      <alignment horizontal="left" vertical="top" wrapText="1"/>
    </xf>
    <xf numFmtId="0" fontId="3" fillId="0" borderId="13" xfId="0" applyFont="1" applyFill="1" applyBorder="1" applyAlignment="1">
      <alignment vertical="center" wrapText="1"/>
    </xf>
    <xf numFmtId="0" fontId="14" fillId="0" borderId="14" xfId="0" applyFont="1" applyBorder="1" applyAlignment="1">
      <alignment horizontal="center" vertical="top" wrapText="1"/>
    </xf>
    <xf numFmtId="0" fontId="14" fillId="0" borderId="12" xfId="0" applyFont="1" applyBorder="1" applyAlignment="1">
      <alignment horizontal="center" vertical="top" wrapText="1"/>
    </xf>
    <xf numFmtId="0" fontId="14" fillId="0" borderId="13" xfId="0" applyFont="1" applyBorder="1" applyAlignment="1">
      <alignment horizontal="center" vertical="top" wrapText="1"/>
    </xf>
    <xf numFmtId="0" fontId="14" fillId="0" borderId="14" xfId="0" applyFont="1" applyBorder="1" applyAlignment="1">
      <alignment vertical="top" wrapText="1"/>
    </xf>
    <xf numFmtId="0" fontId="14" fillId="0" borderId="12" xfId="0" applyFont="1" applyBorder="1" applyAlignment="1">
      <alignment vertical="top" wrapText="1"/>
    </xf>
    <xf numFmtId="0" fontId="14" fillId="0" borderId="13" xfId="0" applyFont="1" applyBorder="1" applyAlignment="1">
      <alignment vertical="top" wrapText="1"/>
    </xf>
    <xf numFmtId="49" fontId="14" fillId="0" borderId="14"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13" xfId="0" applyFont="1" applyFill="1" applyBorder="1" applyAlignment="1">
      <alignment horizontal="center" vertical="top" wrapText="1"/>
    </xf>
    <xf numFmtId="0" fontId="14" fillId="0" borderId="14"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4" fillId="0" borderId="14" xfId="0" applyFont="1" applyFill="1" applyBorder="1" applyAlignment="1">
      <alignment vertical="top" wrapText="1"/>
    </xf>
    <xf numFmtId="0" fontId="14" fillId="0" borderId="12" xfId="0" applyFont="1" applyFill="1" applyBorder="1" applyAlignment="1">
      <alignment vertical="top" wrapText="1"/>
    </xf>
    <xf numFmtId="0" fontId="14" fillId="0" borderId="13" xfId="0" applyFont="1" applyFill="1" applyBorder="1" applyAlignment="1">
      <alignment vertical="top" wrapText="1"/>
    </xf>
    <xf numFmtId="0" fontId="3" fillId="0" borderId="14"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5" fillId="0" borderId="14"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10" fillId="0" borderId="14"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4" fillId="0" borderId="14"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13" xfId="0" applyFont="1" applyFill="1" applyBorder="1" applyAlignment="1">
      <alignment horizontal="left" vertical="top" wrapText="1"/>
    </xf>
    <xf numFmtId="0" fontId="5" fillId="0" borderId="14" xfId="0" applyFont="1" applyBorder="1" applyAlignment="1">
      <alignment/>
    </xf>
    <xf numFmtId="0" fontId="5" fillId="0" borderId="12" xfId="0" applyFont="1" applyBorder="1" applyAlignment="1">
      <alignment/>
    </xf>
    <xf numFmtId="0" fontId="5" fillId="0" borderId="13" xfId="0" applyFont="1" applyBorder="1" applyAlignment="1">
      <alignment/>
    </xf>
    <xf numFmtId="4" fontId="5" fillId="0" borderId="15" xfId="0" applyNumberFormat="1" applyFont="1" applyFill="1" applyBorder="1" applyAlignment="1">
      <alignment horizontal="center" vertical="top" wrapText="1"/>
    </xf>
    <xf numFmtId="4" fontId="5" fillId="0" borderId="11" xfId="0" applyNumberFormat="1" applyFont="1" applyFill="1" applyBorder="1" applyAlignment="1">
      <alignment horizontal="center" vertical="top" wrapText="1"/>
    </xf>
    <xf numFmtId="4" fontId="5" fillId="0" borderId="15" xfId="0" applyNumberFormat="1" applyFont="1" applyFill="1" applyBorder="1" applyAlignment="1">
      <alignment horizontal="left" vertical="top" wrapText="1"/>
    </xf>
    <xf numFmtId="4" fontId="5" fillId="0" borderId="11" xfId="0" applyNumberFormat="1" applyFont="1" applyFill="1" applyBorder="1" applyAlignment="1">
      <alignment horizontal="left" vertical="top" wrapText="1"/>
    </xf>
    <xf numFmtId="0" fontId="14" fillId="0" borderId="14" xfId="0" applyFont="1" applyBorder="1" applyAlignment="1">
      <alignment horizontal="left" vertical="top" wrapText="1"/>
    </xf>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4" fontId="5" fillId="0" borderId="15" xfId="0" applyNumberFormat="1" applyFont="1" applyBorder="1" applyAlignment="1">
      <alignment horizontal="left" vertical="top" wrapText="1"/>
    </xf>
    <xf numFmtId="4" fontId="5" fillId="0" borderId="19" xfId="0" applyNumberFormat="1" applyFont="1" applyBorder="1" applyAlignment="1">
      <alignment horizontal="left" vertical="top" wrapText="1"/>
    </xf>
    <xf numFmtId="4" fontId="5" fillId="0" borderId="11" xfId="0" applyNumberFormat="1" applyFont="1" applyBorder="1" applyAlignment="1">
      <alignment horizontal="left" vertical="top" wrapText="1"/>
    </xf>
    <xf numFmtId="0" fontId="3" fillId="0" borderId="1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4" fillId="0" borderId="14" xfId="0" applyFont="1" applyBorder="1" applyAlignment="1">
      <alignment wrapText="1"/>
    </xf>
    <xf numFmtId="0" fontId="14" fillId="0" borderId="12" xfId="0" applyFont="1" applyBorder="1" applyAlignment="1">
      <alignment wrapText="1"/>
    </xf>
    <xf numFmtId="0" fontId="14" fillId="0" borderId="13" xfId="0" applyFont="1" applyBorder="1" applyAlignment="1">
      <alignment wrapText="1"/>
    </xf>
    <xf numFmtId="0" fontId="5" fillId="0" borderId="10" xfId="0" applyFont="1" applyBorder="1" applyAlignment="1">
      <alignment vertical="top" wrapText="1"/>
    </xf>
    <xf numFmtId="0" fontId="3" fillId="0" borderId="14"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4" fontId="9" fillId="0" borderId="15" xfId="0" applyNumberFormat="1" applyFont="1" applyFill="1" applyBorder="1" applyAlignment="1">
      <alignment horizontal="left" vertical="top" wrapText="1"/>
    </xf>
    <xf numFmtId="4" fontId="9" fillId="0" borderId="11" xfId="0" applyNumberFormat="1" applyFont="1" applyFill="1" applyBorder="1" applyAlignment="1">
      <alignment horizontal="left" vertical="top" wrapText="1"/>
    </xf>
    <xf numFmtId="0" fontId="17" fillId="0" borderId="12" xfId="0" applyFont="1" applyBorder="1" applyAlignment="1">
      <alignment vertical="top" wrapText="1"/>
    </xf>
    <xf numFmtId="0" fontId="17" fillId="0" borderId="13" xfId="0" applyFont="1" applyBorder="1" applyAlignment="1">
      <alignment vertical="top" wrapText="1"/>
    </xf>
    <xf numFmtId="0" fontId="0" fillId="0" borderId="13" xfId="0" applyBorder="1" applyAlignment="1">
      <alignmen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4" fillId="0" borderId="0" xfId="0" applyFont="1" applyAlignment="1">
      <alignment horizontal="center" vertical="top" wrapText="1"/>
    </xf>
    <xf numFmtId="0" fontId="2" fillId="0" borderId="18" xfId="0" applyFont="1" applyBorder="1" applyAlignment="1">
      <alignment horizontal="center" vertical="top" wrapText="1"/>
    </xf>
    <xf numFmtId="0" fontId="5" fillId="0" borderId="15" xfId="0" applyFont="1" applyBorder="1" applyAlignment="1">
      <alignment horizontal="center" vertical="top" wrapText="1"/>
    </xf>
    <xf numFmtId="0" fontId="5" fillId="0" borderId="11" xfId="0" applyFont="1" applyBorder="1" applyAlignment="1">
      <alignment horizontal="center" vertical="top" wrapText="1"/>
    </xf>
    <xf numFmtId="0" fontId="5" fillId="0" borderId="15" xfId="0" applyFont="1" applyBorder="1" applyAlignment="1">
      <alignment vertical="top" wrapText="1"/>
    </xf>
    <xf numFmtId="0" fontId="5" fillId="0" borderId="11" xfId="0" applyFont="1" applyBorder="1" applyAlignment="1">
      <alignment vertical="top" wrapText="1"/>
    </xf>
    <xf numFmtId="0" fontId="3" fillId="0" borderId="14"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14" fillId="0" borderId="10" xfId="0" applyFont="1" applyFill="1" applyBorder="1" applyAlignment="1">
      <alignment horizontal="left" vertical="top" wrapText="1"/>
    </xf>
    <xf numFmtId="4" fontId="5" fillId="0" borderId="15" xfId="0" applyNumberFormat="1" applyFont="1" applyBorder="1" applyAlignment="1">
      <alignment horizontal="center" vertical="center" wrapText="1"/>
    </xf>
    <xf numFmtId="4" fontId="5" fillId="0" borderId="19"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 fillId="0" borderId="15" xfId="0" applyFont="1" applyFill="1" applyBorder="1" applyAlignment="1">
      <alignment horizontal="center" vertical="center" wrapText="1"/>
    </xf>
    <xf numFmtId="0" fontId="0" fillId="0" borderId="11" xfId="0" applyBorder="1" applyAlignment="1">
      <alignment horizontal="center" vertical="center" wrapText="1"/>
    </xf>
    <xf numFmtId="0" fontId="8" fillId="0" borderId="1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4" fillId="0" borderId="14" xfId="0" applyFont="1" applyBorder="1" applyAlignment="1">
      <alignment horizontal="left"/>
    </xf>
    <xf numFmtId="0" fontId="14" fillId="0" borderId="12" xfId="0" applyFont="1" applyBorder="1" applyAlignment="1">
      <alignment horizontal="left"/>
    </xf>
    <xf numFmtId="0" fontId="14" fillId="0" borderId="13" xfId="0" applyFont="1" applyBorder="1" applyAlignment="1">
      <alignment horizontal="left"/>
    </xf>
    <xf numFmtId="2" fontId="3" fillId="0" borderId="14" xfId="0" applyNumberFormat="1" applyFont="1" applyFill="1" applyBorder="1" applyAlignment="1">
      <alignment wrapText="1"/>
    </xf>
    <xf numFmtId="2" fontId="3" fillId="0" borderId="12" xfId="0" applyNumberFormat="1" applyFont="1" applyFill="1" applyBorder="1" applyAlignment="1">
      <alignment wrapText="1"/>
    </xf>
    <xf numFmtId="2" fontId="3" fillId="0" borderId="13" xfId="0" applyNumberFormat="1" applyFont="1" applyFill="1" applyBorder="1" applyAlignment="1">
      <alignment wrapText="1"/>
    </xf>
    <xf numFmtId="0" fontId="9" fillId="0" borderId="15" xfId="0" applyFont="1" applyFill="1" applyBorder="1" applyAlignment="1">
      <alignment horizontal="center" vertical="top" wrapText="1"/>
    </xf>
    <xf numFmtId="0" fontId="2" fillId="0" borderId="11" xfId="0" applyFont="1" applyBorder="1" applyAlignment="1">
      <alignment vertical="top" wrapText="1"/>
    </xf>
    <xf numFmtId="0" fontId="3" fillId="0" borderId="14"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8" fillId="0" borderId="11" xfId="0" applyFont="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Результаты оценки эффективности"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73;&#1097;&#1072;&#1103;\&#1052;&#1040;&#1056;&#1048;&#1053;&#1040;\&#1055;&#1088;&#1086;&#1075;&#1088;&#1072;&#1084;&#1084;&#1072;%202017\9_&#1091;&#1090;&#1074;.%202017-2019\&#1057;&#1086;&#1087;&#1086;&#1089;&#1090;&#1072;&#1074;&#1080;&#1090;&#1077;&#1083;&#1100;&#1085;&#1072;&#1103;%20&#1090;&#1072;&#1073;&#1083;&#1080;&#1094;&#1072;_&#1054;&#1073;&#1088;&#1072;&#1079;&#1086;&#1074;&#1072;&#1085;&#1080;&#1077;_2016-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ОГРАММА"/>
      <sheetName val="1.1.4_компенсац. рпл"/>
      <sheetName val="1.3.1_оборуд доу"/>
      <sheetName val="1.3.2_благоустр. ДОУ"/>
      <sheetName val="2.1.4_новые места МОУ"/>
      <sheetName val="2.3.1 Стипендии "/>
      <sheetName val="2.4.3, 4.2.1._субсидия"/>
      <sheetName val="2.4.2_обор. МОУ"/>
      <sheetName val="2.4.4_ОГЭ"/>
      <sheetName val="2.4.5 ОГЭ"/>
      <sheetName val="2.4.6 ГИА"/>
      <sheetName val="2.4.7_благоустр. МОУ"/>
      <sheetName val="2.5.1_медиц. кабинеты"/>
      <sheetName val="3.1.2.соц. под."/>
      <sheetName val="3.2.4_благоустр.ДОЦ"/>
      <sheetName val="3.2.5_Приобр_ДОЦ"/>
      <sheetName val="4.2.3_Луч"/>
      <sheetName val="4.2.4_адаптация"/>
      <sheetName val="4.2.5_обор. для кор."/>
      <sheetName val="4.3.1 инв"/>
      <sheetName val="5.1.3"/>
      <sheetName val="5.1.4_конкурсы "/>
      <sheetName val="5.1.5_Денежное поощр"/>
      <sheetName val="5.1.6_Почетная грамота"/>
      <sheetName val=" ремонты"/>
      <sheetName val="Приобрет.Патриот"/>
    </sheetNames>
    <sheetDataSet>
      <sheetData sheetId="0">
        <row r="9">
          <cell r="N9">
            <v>7695873.29</v>
          </cell>
        </row>
        <row r="14">
          <cell r="N14">
            <v>151706827.88</v>
          </cell>
        </row>
        <row r="15">
          <cell r="N15">
            <v>350508438</v>
          </cell>
        </row>
        <row r="16">
          <cell r="N16">
            <v>10031010</v>
          </cell>
        </row>
        <row r="17">
          <cell r="N17">
            <v>15870830</v>
          </cell>
        </row>
        <row r="27">
          <cell r="N27">
            <v>99990</v>
          </cell>
        </row>
        <row r="28">
          <cell r="N28">
            <v>296018.77</v>
          </cell>
        </row>
        <row r="30">
          <cell r="N30">
            <v>789401.62</v>
          </cell>
        </row>
        <row r="31">
          <cell r="N31">
            <v>495744</v>
          </cell>
        </row>
        <row r="33">
          <cell r="N33">
            <v>4531845.02</v>
          </cell>
        </row>
        <row r="48">
          <cell r="N48">
            <v>83212757.61</v>
          </cell>
        </row>
        <row r="49">
          <cell r="N49">
            <v>271393947.19</v>
          </cell>
        </row>
        <row r="50">
          <cell r="N50">
            <v>30595180.64</v>
          </cell>
        </row>
        <row r="51">
          <cell r="N51">
            <v>10004961.8</v>
          </cell>
        </row>
        <row r="52">
          <cell r="N52">
            <v>5359527.06</v>
          </cell>
        </row>
        <row r="53">
          <cell r="N53">
            <v>1613772.8</v>
          </cell>
        </row>
        <row r="54">
          <cell r="N54">
            <v>149509</v>
          </cell>
        </row>
        <row r="59">
          <cell r="N59">
            <v>70863.35</v>
          </cell>
        </row>
        <row r="68">
          <cell r="N68">
            <v>535305</v>
          </cell>
        </row>
        <row r="73">
          <cell r="N73">
            <v>30000</v>
          </cell>
        </row>
        <row r="79">
          <cell r="N79">
            <v>1212707</v>
          </cell>
        </row>
        <row r="80">
          <cell r="N80">
            <v>398601.65</v>
          </cell>
        </row>
        <row r="81">
          <cell r="N81">
            <v>5241230.23</v>
          </cell>
        </row>
        <row r="82">
          <cell r="N82">
            <v>1707750</v>
          </cell>
        </row>
        <row r="93">
          <cell r="N93">
            <v>7325815</v>
          </cell>
        </row>
        <row r="94">
          <cell r="N94">
            <v>1110980</v>
          </cell>
        </row>
        <row r="95">
          <cell r="N95">
            <v>1266706</v>
          </cell>
        </row>
        <row r="107">
          <cell r="N107">
            <v>12857594.55</v>
          </cell>
        </row>
        <row r="108">
          <cell r="N108">
            <v>1214000</v>
          </cell>
        </row>
        <row r="111">
          <cell r="N111">
            <v>716650</v>
          </cell>
        </row>
        <row r="119">
          <cell r="N119">
            <v>9089437.73</v>
          </cell>
        </row>
        <row r="120">
          <cell r="N120">
            <v>4300666.21</v>
          </cell>
        </row>
        <row r="121">
          <cell r="N121">
            <v>380000</v>
          </cell>
        </row>
        <row r="143">
          <cell r="N143">
            <v>1751709</v>
          </cell>
        </row>
        <row r="144">
          <cell r="N144">
            <v>651633</v>
          </cell>
        </row>
        <row r="147">
          <cell r="N147">
            <v>1978100</v>
          </cell>
        </row>
        <row r="151">
          <cell r="N151">
            <v>20000</v>
          </cell>
        </row>
        <row r="152">
          <cell r="N152">
            <v>878030</v>
          </cell>
        </row>
        <row r="153">
          <cell r="N153">
            <v>1751860</v>
          </cell>
        </row>
        <row r="156">
          <cell r="N156">
            <v>57290</v>
          </cell>
        </row>
        <row r="158">
          <cell r="N158">
            <v>300000</v>
          </cell>
        </row>
        <row r="159">
          <cell r="N159">
            <v>1110808.05</v>
          </cell>
        </row>
        <row r="176">
          <cell r="N176">
            <v>17947710.06</v>
          </cell>
        </row>
        <row r="177">
          <cell r="N177">
            <v>5183698</v>
          </cell>
        </row>
        <row r="178">
          <cell r="N178">
            <v>2518871.0700000003</v>
          </cell>
        </row>
        <row r="190">
          <cell r="N190">
            <v>143786</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0"/>
  <sheetViews>
    <sheetView tabSelected="1" zoomScale="160" zoomScaleNormal="160" zoomScalePageLayoutView="0" workbookViewId="0" topLeftCell="A1">
      <selection activeCell="J12" sqref="J12"/>
    </sheetView>
  </sheetViews>
  <sheetFormatPr defaultColWidth="9.00390625" defaultRowHeight="12.75"/>
  <cols>
    <col min="1" max="1" width="38.875" style="0" customWidth="1"/>
    <col min="2" max="2" width="10.875" style="0" customWidth="1"/>
    <col min="3" max="3" width="9.375" style="0" customWidth="1"/>
    <col min="4" max="4" width="10.00390625" style="0" customWidth="1"/>
    <col min="5" max="5" width="11.25390625" style="0" customWidth="1"/>
    <col min="6" max="7" width="15.375" style="0" customWidth="1"/>
    <col min="8" max="9" width="10.00390625" style="0" customWidth="1"/>
    <col min="10" max="10" width="18.00390625" style="0" customWidth="1"/>
  </cols>
  <sheetData>
    <row r="1" spans="1:10" ht="15.75">
      <c r="A1" s="410" t="s">
        <v>396</v>
      </c>
      <c r="B1" s="410"/>
      <c r="C1" s="410"/>
      <c r="D1" s="410"/>
      <c r="E1" s="410"/>
      <c r="F1" s="410"/>
      <c r="G1" s="410"/>
      <c r="H1" s="410"/>
      <c r="I1" s="410"/>
      <c r="J1" s="410"/>
    </row>
    <row r="2" spans="1:10" ht="18.75" customHeight="1">
      <c r="A2" s="411"/>
      <c r="B2" s="411"/>
      <c r="C2" s="411"/>
      <c r="D2" s="411"/>
      <c r="E2" s="411"/>
      <c r="F2" s="411"/>
      <c r="G2" s="411"/>
      <c r="H2" s="411"/>
      <c r="I2" s="411"/>
      <c r="J2" s="411"/>
    </row>
    <row r="3" spans="1:10" ht="39.75" customHeight="1">
      <c r="A3" s="412" t="s">
        <v>442</v>
      </c>
      <c r="B3" s="399" t="s">
        <v>461</v>
      </c>
      <c r="C3" s="399"/>
      <c r="D3" s="399"/>
      <c r="E3" s="414" t="s">
        <v>446</v>
      </c>
      <c r="F3" s="399" t="s">
        <v>458</v>
      </c>
      <c r="G3" s="399"/>
      <c r="H3" s="399" t="s">
        <v>447</v>
      </c>
      <c r="I3" s="399" t="s">
        <v>448</v>
      </c>
      <c r="J3" s="399" t="s">
        <v>457</v>
      </c>
    </row>
    <row r="4" spans="1:10" ht="27.75" customHeight="1">
      <c r="A4" s="413"/>
      <c r="B4" s="1" t="s">
        <v>443</v>
      </c>
      <c r="C4" s="1" t="s">
        <v>444</v>
      </c>
      <c r="D4" s="1" t="s">
        <v>445</v>
      </c>
      <c r="E4" s="415"/>
      <c r="F4" s="1" t="s">
        <v>443</v>
      </c>
      <c r="G4" s="1" t="s">
        <v>444</v>
      </c>
      <c r="H4" s="399"/>
      <c r="I4" s="399"/>
      <c r="J4" s="399"/>
    </row>
    <row r="5" spans="1:10" ht="12.75">
      <c r="A5" s="3">
        <v>1</v>
      </c>
      <c r="B5" s="3">
        <v>2</v>
      </c>
      <c r="C5" s="3">
        <v>3</v>
      </c>
      <c r="D5" s="3" t="s">
        <v>450</v>
      </c>
      <c r="E5" s="3" t="s">
        <v>451</v>
      </c>
      <c r="F5" s="3">
        <v>6</v>
      </c>
      <c r="G5" s="3">
        <v>7</v>
      </c>
      <c r="H5" s="3" t="s">
        <v>459</v>
      </c>
      <c r="I5" s="3" t="s">
        <v>452</v>
      </c>
      <c r="J5" s="3">
        <v>10</v>
      </c>
    </row>
    <row r="6" spans="1:10" ht="12.75">
      <c r="A6" s="416" t="s">
        <v>449</v>
      </c>
      <c r="B6" s="417"/>
      <c r="C6" s="417"/>
      <c r="D6" s="417"/>
      <c r="E6" s="417"/>
      <c r="F6" s="417"/>
      <c r="G6" s="417"/>
      <c r="H6" s="417"/>
      <c r="I6" s="417"/>
      <c r="J6" s="418"/>
    </row>
    <row r="7" spans="1:10" ht="25.5" customHeight="1">
      <c r="A7" s="348" t="s">
        <v>462</v>
      </c>
      <c r="B7" s="408"/>
      <c r="C7" s="408"/>
      <c r="D7" s="408"/>
      <c r="E7" s="408"/>
      <c r="F7" s="408"/>
      <c r="G7" s="408"/>
      <c r="H7" s="408"/>
      <c r="I7" s="408"/>
      <c r="J7" s="409"/>
    </row>
    <row r="8" spans="1:10" ht="12.75">
      <c r="A8" s="15" t="s">
        <v>463</v>
      </c>
      <c r="B8" s="10"/>
      <c r="C8" s="11"/>
      <c r="D8" s="11"/>
      <c r="E8" s="12"/>
      <c r="F8" s="13"/>
      <c r="G8" s="13"/>
      <c r="H8" s="12"/>
      <c r="I8" s="12"/>
      <c r="J8" s="14"/>
    </row>
    <row r="9" spans="1:10" ht="38.25">
      <c r="A9" s="1" t="s">
        <v>464</v>
      </c>
      <c r="B9" s="2">
        <v>18</v>
      </c>
      <c r="C9" s="50">
        <v>18</v>
      </c>
      <c r="D9" s="2">
        <f>C9-B9</f>
        <v>0</v>
      </c>
      <c r="E9" s="16">
        <f>C9/B9</f>
        <v>1</v>
      </c>
      <c r="F9" s="17">
        <v>5413891.13</v>
      </c>
      <c r="G9" s="154">
        <v>5413891.13</v>
      </c>
      <c r="H9" s="16">
        <f>G9/F9</f>
        <v>1</v>
      </c>
      <c r="I9" s="16"/>
      <c r="J9" s="148"/>
    </row>
    <row r="10" spans="1:10" ht="25.5">
      <c r="A10" s="1" t="s">
        <v>465</v>
      </c>
      <c r="B10" s="48">
        <v>167</v>
      </c>
      <c r="C10" s="48">
        <v>167</v>
      </c>
      <c r="D10" s="2">
        <f aca="true" t="shared" si="0" ref="D10:D15">C10-B10</f>
        <v>0</v>
      </c>
      <c r="E10" s="16">
        <f aca="true" t="shared" si="1" ref="E10:E15">C10/B10</f>
        <v>1</v>
      </c>
      <c r="F10" s="19">
        <v>2207125.6</v>
      </c>
      <c r="G10" s="49">
        <v>1839267.04</v>
      </c>
      <c r="H10" s="16">
        <f>G10/F10</f>
        <v>0.8333313881185557</v>
      </c>
      <c r="I10" s="18"/>
      <c r="J10" s="149"/>
    </row>
    <row r="11" spans="1:10" ht="12.75">
      <c r="A11" s="9" t="s">
        <v>466</v>
      </c>
      <c r="B11" s="20"/>
      <c r="C11" s="6"/>
      <c r="D11" s="2"/>
      <c r="E11" s="16"/>
      <c r="F11" s="22"/>
      <c r="G11" s="22"/>
      <c r="H11" s="16"/>
      <c r="I11" s="21"/>
      <c r="J11" s="7"/>
    </row>
    <row r="12" spans="1:10" ht="38.25">
      <c r="A12" s="69" t="s">
        <v>467</v>
      </c>
      <c r="B12" s="2"/>
      <c r="C12" s="2"/>
      <c r="D12" s="2"/>
      <c r="E12" s="16"/>
      <c r="F12" s="17">
        <v>56135517.43</v>
      </c>
      <c r="G12" s="17">
        <v>48546892.1</v>
      </c>
      <c r="H12" s="16">
        <f>G12/F12</f>
        <v>0.8648159725353404</v>
      </c>
      <c r="I12" s="16"/>
      <c r="J12" s="438" t="s">
        <v>130</v>
      </c>
    </row>
    <row r="13" spans="1:10" ht="27.75" customHeight="1">
      <c r="A13" s="1" t="s">
        <v>468</v>
      </c>
      <c r="B13" s="47">
        <v>4.9314</v>
      </c>
      <c r="C13" s="47">
        <v>0</v>
      </c>
      <c r="D13" s="2">
        <f t="shared" si="0"/>
        <v>-4.9314</v>
      </c>
      <c r="E13" s="16">
        <f t="shared" si="1"/>
        <v>0</v>
      </c>
      <c r="F13" s="25"/>
      <c r="G13" s="25"/>
      <c r="H13" s="16"/>
      <c r="I13" s="24"/>
      <c r="J13" s="147"/>
    </row>
    <row r="14" spans="1:10" ht="25.5">
      <c r="A14" s="1" t="s">
        <v>469</v>
      </c>
      <c r="B14" s="3">
        <v>4</v>
      </c>
      <c r="C14" s="3">
        <v>4</v>
      </c>
      <c r="D14" s="2">
        <f t="shared" si="0"/>
        <v>0</v>
      </c>
      <c r="E14" s="16">
        <f t="shared" si="1"/>
        <v>1</v>
      </c>
      <c r="F14" s="25"/>
      <c r="G14" s="25"/>
      <c r="H14" s="16"/>
      <c r="I14" s="24"/>
      <c r="J14" s="3"/>
    </row>
    <row r="15" spans="1:10" ht="12.75">
      <c r="A15" s="1" t="s">
        <v>470</v>
      </c>
      <c r="B15" s="3">
        <v>10</v>
      </c>
      <c r="C15" s="3">
        <v>10</v>
      </c>
      <c r="D15" s="2">
        <f t="shared" si="0"/>
        <v>0</v>
      </c>
      <c r="E15" s="16">
        <f t="shared" si="1"/>
        <v>1</v>
      </c>
      <c r="F15" s="25"/>
      <c r="G15" s="25"/>
      <c r="H15" s="16"/>
      <c r="I15" s="24"/>
      <c r="J15" s="147"/>
    </row>
    <row r="16" spans="1:10" ht="25.5">
      <c r="A16" s="1" t="s">
        <v>453</v>
      </c>
      <c r="B16" s="3"/>
      <c r="C16" s="3"/>
      <c r="D16" s="3"/>
      <c r="E16" s="16"/>
      <c r="F16" s="24">
        <f>F17/F590</f>
        <v>0.02985105226556343</v>
      </c>
      <c r="G16" s="24">
        <f>G17/G590</f>
        <v>0.026554858097090992</v>
      </c>
      <c r="H16" s="24"/>
      <c r="I16" s="24"/>
      <c r="J16" s="3"/>
    </row>
    <row r="17" spans="1:10" ht="12.75">
      <c r="A17" s="4" t="s">
        <v>471</v>
      </c>
      <c r="B17" s="28">
        <f>SUM(B9:B15)</f>
        <v>203.9314</v>
      </c>
      <c r="C17" s="28">
        <f>SUM(C9:C15)</f>
        <v>199</v>
      </c>
      <c r="D17" s="28">
        <f>C17-B17</f>
        <v>-4.9313999999999965</v>
      </c>
      <c r="E17" s="26">
        <f>C17/B17</f>
        <v>0.9758183389120068</v>
      </c>
      <c r="F17" s="29">
        <f>SUM(F9:F12)</f>
        <v>63756534.16</v>
      </c>
      <c r="G17" s="29">
        <f>SUM(G9:G12)</f>
        <v>55800050.27</v>
      </c>
      <c r="H17" s="26">
        <f>G17/F17</f>
        <v>0.875205200614688</v>
      </c>
      <c r="I17" s="26">
        <f>E17/H17</f>
        <v>1.114959484046318</v>
      </c>
      <c r="J17" s="26"/>
    </row>
    <row r="18" spans="1:10" ht="12.75" customHeight="1">
      <c r="A18" s="348" t="s">
        <v>144</v>
      </c>
      <c r="B18" s="337"/>
      <c r="C18" s="337"/>
      <c r="D18" s="337"/>
      <c r="E18" s="337"/>
      <c r="F18" s="337"/>
      <c r="G18" s="337"/>
      <c r="H18" s="337"/>
      <c r="I18" s="337"/>
      <c r="J18" s="332"/>
    </row>
    <row r="19" spans="1:10" ht="12.75">
      <c r="A19" s="377" t="s">
        <v>108</v>
      </c>
      <c r="B19" s="405"/>
      <c r="C19" s="405"/>
      <c r="D19" s="405"/>
      <c r="E19" s="405"/>
      <c r="F19" s="405"/>
      <c r="G19" s="405"/>
      <c r="H19" s="405"/>
      <c r="I19" s="406"/>
      <c r="J19" s="47"/>
    </row>
    <row r="20" spans="1:10" ht="66" customHeight="1">
      <c r="A20" s="94" t="s">
        <v>107</v>
      </c>
      <c r="B20" s="47"/>
      <c r="C20" s="47"/>
      <c r="D20" s="47"/>
      <c r="E20" s="44"/>
      <c r="F20" s="89">
        <v>32294214.08</v>
      </c>
      <c r="G20" s="46">
        <v>32294214.08</v>
      </c>
      <c r="H20" s="53">
        <f>G20/F20</f>
        <v>1</v>
      </c>
      <c r="I20" s="44"/>
      <c r="J20" s="47"/>
    </row>
    <row r="21" spans="1:10" ht="39.75" customHeight="1">
      <c r="A21" s="94" t="s">
        <v>146</v>
      </c>
      <c r="B21" s="95">
        <v>300</v>
      </c>
      <c r="C21" s="95">
        <v>300</v>
      </c>
      <c r="D21" s="173">
        <f>C21-B21</f>
        <v>0</v>
      </c>
      <c r="E21" s="93">
        <f>C21/B21</f>
        <v>1</v>
      </c>
      <c r="F21" s="46"/>
      <c r="G21" s="46"/>
      <c r="H21" s="53"/>
      <c r="I21" s="44"/>
      <c r="J21" s="47"/>
    </row>
    <row r="22" spans="1:10" ht="26.25" customHeight="1">
      <c r="A22" s="94" t="s">
        <v>147</v>
      </c>
      <c r="B22" s="95">
        <v>869</v>
      </c>
      <c r="C22" s="95">
        <v>869</v>
      </c>
      <c r="D22" s="173">
        <f>C22-B22</f>
        <v>0</v>
      </c>
      <c r="E22" s="93">
        <f>C22/B22</f>
        <v>1</v>
      </c>
      <c r="F22" s="46"/>
      <c r="G22" s="46"/>
      <c r="H22" s="53"/>
      <c r="I22" s="44"/>
      <c r="J22" s="47"/>
    </row>
    <row r="23" spans="1:10" ht="38.25">
      <c r="A23" s="94" t="s">
        <v>148</v>
      </c>
      <c r="B23" s="95">
        <v>63</v>
      </c>
      <c r="C23" s="95">
        <v>63</v>
      </c>
      <c r="D23" s="173">
        <f>C23-B23</f>
        <v>0</v>
      </c>
      <c r="E23" s="93">
        <f>C23/B23</f>
        <v>1</v>
      </c>
      <c r="F23" s="46"/>
      <c r="G23" s="46"/>
      <c r="H23" s="53"/>
      <c r="I23" s="44"/>
      <c r="J23" s="76"/>
    </row>
    <row r="24" spans="1:10" ht="51">
      <c r="A24" s="94" t="s">
        <v>149</v>
      </c>
      <c r="B24" s="95">
        <v>52</v>
      </c>
      <c r="C24" s="95">
        <v>52</v>
      </c>
      <c r="D24" s="173">
        <f>C24-B24</f>
        <v>0</v>
      </c>
      <c r="E24" s="93">
        <f>C24/B24</f>
        <v>1</v>
      </c>
      <c r="F24" s="46"/>
      <c r="G24" s="46"/>
      <c r="H24" s="53"/>
      <c r="I24" s="44"/>
      <c r="J24" s="76"/>
    </row>
    <row r="25" spans="1:10" ht="12.75">
      <c r="A25" s="37" t="s">
        <v>129</v>
      </c>
      <c r="B25" s="47">
        <v>1284</v>
      </c>
      <c r="C25" s="47">
        <v>1284</v>
      </c>
      <c r="D25" s="47">
        <f>C25-B25</f>
        <v>0</v>
      </c>
      <c r="E25" s="44">
        <f>C25/B25</f>
        <v>1</v>
      </c>
      <c r="F25" s="46">
        <f>SUM(F20:F24)</f>
        <v>32294214.08</v>
      </c>
      <c r="G25" s="46">
        <f>SUM(G20:G24)</f>
        <v>32294214.08</v>
      </c>
      <c r="H25" s="53">
        <f>G25/F25</f>
        <v>1</v>
      </c>
      <c r="I25" s="44"/>
      <c r="J25" s="76"/>
    </row>
    <row r="26" spans="1:10" ht="27" customHeight="1">
      <c r="A26" s="419" t="s">
        <v>109</v>
      </c>
      <c r="B26" s="419"/>
      <c r="C26" s="419"/>
      <c r="D26" s="419"/>
      <c r="E26" s="419"/>
      <c r="F26" s="419"/>
      <c r="G26" s="419"/>
      <c r="H26" s="419"/>
      <c r="I26" s="419"/>
      <c r="J26" s="419"/>
    </row>
    <row r="27" spans="1:10" ht="27" customHeight="1">
      <c r="A27" s="92" t="s">
        <v>152</v>
      </c>
      <c r="B27" s="116"/>
      <c r="C27" s="116"/>
      <c r="D27" s="174"/>
      <c r="E27" s="174"/>
      <c r="F27" s="46">
        <v>1220775.31</v>
      </c>
      <c r="G27" s="46">
        <v>1220286</v>
      </c>
      <c r="H27" s="116"/>
      <c r="I27" s="116"/>
      <c r="J27" s="116"/>
    </row>
    <row r="28" spans="1:10" ht="64.5" customHeight="1">
      <c r="A28" s="94" t="s">
        <v>153</v>
      </c>
      <c r="B28" s="47">
        <v>0.1</v>
      </c>
      <c r="C28" s="47">
        <v>0.1</v>
      </c>
      <c r="D28" s="50">
        <f>C28-B28</f>
        <v>0</v>
      </c>
      <c r="E28" s="53">
        <f>C28/B28</f>
        <v>1</v>
      </c>
      <c r="F28" s="46"/>
      <c r="G28" s="46"/>
      <c r="H28" s="44"/>
      <c r="I28" s="44"/>
      <c r="J28" s="47"/>
    </row>
    <row r="29" spans="1:10" ht="39.75" customHeight="1">
      <c r="A29" s="94" t="s">
        <v>154</v>
      </c>
      <c r="B29" s="47">
        <v>24</v>
      </c>
      <c r="C29" s="47">
        <v>24</v>
      </c>
      <c r="D29" s="50">
        <f>C29-B29</f>
        <v>0</v>
      </c>
      <c r="E29" s="53">
        <f>C29/B29</f>
        <v>1</v>
      </c>
      <c r="F29" s="46"/>
      <c r="G29" s="46"/>
      <c r="H29" s="44"/>
      <c r="I29" s="44"/>
      <c r="J29" s="47"/>
    </row>
    <row r="30" spans="1:10" ht="40.5" customHeight="1">
      <c r="A30" s="94" t="s">
        <v>155</v>
      </c>
      <c r="B30" s="47">
        <v>311</v>
      </c>
      <c r="C30" s="47">
        <v>311</v>
      </c>
      <c r="D30" s="50">
        <f>C30-B30</f>
        <v>0</v>
      </c>
      <c r="E30" s="53">
        <f>C30/B30</f>
        <v>1</v>
      </c>
      <c r="F30" s="46"/>
      <c r="G30" s="46"/>
      <c r="H30" s="44"/>
      <c r="I30" s="44"/>
      <c r="J30" s="47"/>
    </row>
    <row r="31" spans="1:10" ht="12.75">
      <c r="A31" s="37" t="s">
        <v>156</v>
      </c>
      <c r="B31" s="47">
        <f>SUM(B28:B30)</f>
        <v>335.1</v>
      </c>
      <c r="C31" s="47">
        <f>SUM(C28:C30)</f>
        <v>335.1</v>
      </c>
      <c r="D31" s="47">
        <f>C31-B31</f>
        <v>0</v>
      </c>
      <c r="E31" s="44">
        <f>C31/B31</f>
        <v>1</v>
      </c>
      <c r="F31" s="46">
        <f>SUM(F27:F30)</f>
        <v>1220775.31</v>
      </c>
      <c r="G31" s="46">
        <f>SUM(G27:G30)</f>
        <v>1220286</v>
      </c>
      <c r="H31" s="44">
        <f>G31/F31</f>
        <v>0.9995991809500144</v>
      </c>
      <c r="I31" s="44"/>
      <c r="J31" s="82"/>
    </row>
    <row r="32" spans="1:10" ht="51">
      <c r="A32" s="92" t="s">
        <v>157</v>
      </c>
      <c r="B32" s="165"/>
      <c r="C32" s="165"/>
      <c r="D32" s="165"/>
      <c r="E32" s="82"/>
      <c r="F32" s="46">
        <v>292500</v>
      </c>
      <c r="G32" s="46">
        <v>292500</v>
      </c>
      <c r="H32" s="16">
        <f>G32/F32</f>
        <v>1</v>
      </c>
      <c r="I32" s="82"/>
      <c r="J32" s="82"/>
    </row>
    <row r="33" spans="1:10" ht="76.5">
      <c r="A33" s="94" t="s">
        <v>158</v>
      </c>
      <c r="B33" s="95">
        <v>0.7</v>
      </c>
      <c r="C33" s="95">
        <v>0.7</v>
      </c>
      <c r="D33" s="173">
        <f aca="true" t="shared" si="2" ref="D33:D38">C33-B33</f>
        <v>0</v>
      </c>
      <c r="E33" s="93">
        <f aca="true" t="shared" si="3" ref="E33:E38">C33/B33</f>
        <v>1</v>
      </c>
      <c r="F33" s="166"/>
      <c r="G33" s="166"/>
      <c r="H33" s="82"/>
      <c r="I33" s="82"/>
      <c r="J33" s="82"/>
    </row>
    <row r="34" spans="1:10" ht="89.25">
      <c r="A34" s="94" t="s">
        <v>159</v>
      </c>
      <c r="B34" s="95">
        <v>1</v>
      </c>
      <c r="C34" s="95">
        <v>1</v>
      </c>
      <c r="D34" s="173">
        <f t="shared" si="2"/>
        <v>0</v>
      </c>
      <c r="E34" s="175">
        <f t="shared" si="3"/>
        <v>1</v>
      </c>
      <c r="F34" s="166"/>
      <c r="G34" s="166"/>
      <c r="H34" s="82"/>
      <c r="I34" s="82"/>
      <c r="J34" s="82"/>
    </row>
    <row r="35" spans="1:10" ht="51">
      <c r="A35" s="94" t="s">
        <v>160</v>
      </c>
      <c r="B35" s="95">
        <v>5</v>
      </c>
      <c r="C35" s="95">
        <v>5</v>
      </c>
      <c r="D35" s="173">
        <f t="shared" si="2"/>
        <v>0</v>
      </c>
      <c r="E35" s="175">
        <f t="shared" si="3"/>
        <v>1</v>
      </c>
      <c r="F35" s="166"/>
      <c r="G35" s="166"/>
      <c r="H35" s="82"/>
      <c r="I35" s="82"/>
      <c r="J35" s="82"/>
    </row>
    <row r="36" spans="1:10" ht="63.75">
      <c r="A36" s="94" t="s">
        <v>161</v>
      </c>
      <c r="B36" s="95">
        <v>1</v>
      </c>
      <c r="C36" s="95">
        <v>1</v>
      </c>
      <c r="D36" s="173">
        <f t="shared" si="2"/>
        <v>0</v>
      </c>
      <c r="E36" s="175">
        <f t="shared" si="3"/>
        <v>1</v>
      </c>
      <c r="F36" s="166"/>
      <c r="G36" s="166"/>
      <c r="H36" s="82"/>
      <c r="I36" s="82"/>
      <c r="J36" s="82"/>
    </row>
    <row r="37" spans="1:10" ht="38.25">
      <c r="A37" s="94" t="s">
        <v>154</v>
      </c>
      <c r="B37" s="95">
        <v>24</v>
      </c>
      <c r="C37" s="95">
        <v>24</v>
      </c>
      <c r="D37" s="173">
        <f t="shared" si="2"/>
        <v>0</v>
      </c>
      <c r="E37" s="175">
        <f t="shared" si="3"/>
        <v>1</v>
      </c>
      <c r="F37" s="166"/>
      <c r="G37" s="166"/>
      <c r="H37" s="82"/>
      <c r="I37" s="82"/>
      <c r="J37" s="82"/>
    </row>
    <row r="38" spans="1:10" ht="12.75">
      <c r="A38" s="37" t="s">
        <v>162</v>
      </c>
      <c r="B38" s="95">
        <f>SUM(B33:B37)</f>
        <v>31.7</v>
      </c>
      <c r="C38" s="95">
        <f>SUM(C33:C37)</f>
        <v>31.7</v>
      </c>
      <c r="D38" s="173">
        <f t="shared" si="2"/>
        <v>0</v>
      </c>
      <c r="E38" s="175">
        <f t="shared" si="3"/>
        <v>1</v>
      </c>
      <c r="F38" s="46">
        <f>SUM(F32:F37)</f>
        <v>292500</v>
      </c>
      <c r="G38" s="46">
        <f>SUM(G32:G37)</f>
        <v>292500</v>
      </c>
      <c r="H38" s="44"/>
      <c r="I38" s="82"/>
      <c r="J38" s="82"/>
    </row>
    <row r="39" spans="1:10" ht="38.25">
      <c r="A39" s="92" t="s">
        <v>423</v>
      </c>
      <c r="B39" s="96"/>
      <c r="C39" s="96"/>
      <c r="D39" s="176"/>
      <c r="E39" s="96"/>
      <c r="F39" s="89">
        <v>530000</v>
      </c>
      <c r="G39" s="89">
        <v>530000</v>
      </c>
      <c r="H39" s="93">
        <f>G39/F39</f>
        <v>1</v>
      </c>
      <c r="I39" s="177"/>
      <c r="J39" s="82"/>
    </row>
    <row r="40" spans="1:10" ht="51">
      <c r="A40" s="94" t="s">
        <v>424</v>
      </c>
      <c r="B40" s="95">
        <v>4000</v>
      </c>
      <c r="C40" s="95">
        <v>4000</v>
      </c>
      <c r="D40" s="173">
        <f>C40-B40</f>
        <v>0</v>
      </c>
      <c r="E40" s="89">
        <f>C40/B40</f>
        <v>1</v>
      </c>
      <c r="F40" s="178"/>
      <c r="G40" s="178"/>
      <c r="H40" s="178"/>
      <c r="I40" s="177"/>
      <c r="J40" s="82"/>
    </row>
    <row r="41" spans="1:10" ht="38.25">
      <c r="A41" s="94" t="s">
        <v>154</v>
      </c>
      <c r="B41" s="95">
        <v>24</v>
      </c>
      <c r="C41" s="95">
        <v>24</v>
      </c>
      <c r="D41" s="173">
        <f>C41-B41</f>
        <v>0</v>
      </c>
      <c r="E41" s="89">
        <f>C41/B41</f>
        <v>1</v>
      </c>
      <c r="F41" s="178"/>
      <c r="G41" s="178"/>
      <c r="H41" s="178"/>
      <c r="I41" s="177"/>
      <c r="J41" s="82"/>
    </row>
    <row r="42" spans="1:10" ht="12.75">
      <c r="A42" s="37" t="s">
        <v>425</v>
      </c>
      <c r="B42" s="99">
        <f>SUM(B39:B41)</f>
        <v>4024</v>
      </c>
      <c r="C42" s="99">
        <f>SUM(C39:C41)</f>
        <v>4024</v>
      </c>
      <c r="D42" s="173">
        <f>C42-B42</f>
        <v>0</v>
      </c>
      <c r="E42" s="89">
        <f>C42/B42</f>
        <v>1</v>
      </c>
      <c r="F42" s="46">
        <f>SUM(F39:F41)</f>
        <v>530000</v>
      </c>
      <c r="G42" s="46">
        <f>SUM(G39:G41)</f>
        <v>530000</v>
      </c>
      <c r="H42" s="93">
        <f>G42/F42</f>
        <v>1</v>
      </c>
      <c r="I42" s="93"/>
      <c r="J42" s="82"/>
    </row>
    <row r="43" spans="1:10" ht="25.5">
      <c r="A43" s="94" t="s">
        <v>426</v>
      </c>
      <c r="B43" s="91"/>
      <c r="C43" s="91"/>
      <c r="D43" s="179"/>
      <c r="E43" s="91"/>
      <c r="F43" s="89">
        <v>165000</v>
      </c>
      <c r="G43" s="89">
        <v>165000</v>
      </c>
      <c r="H43" s="93">
        <f>G43/F43</f>
        <v>1</v>
      </c>
      <c r="I43" s="177"/>
      <c r="J43" s="82"/>
    </row>
    <row r="44" spans="1:10" ht="51">
      <c r="A44" s="94" t="s">
        <v>427</v>
      </c>
      <c r="B44" s="95">
        <v>60</v>
      </c>
      <c r="C44" s="95">
        <v>60</v>
      </c>
      <c r="D44" s="173">
        <f>C44-B44</f>
        <v>0</v>
      </c>
      <c r="E44" s="89">
        <f>C44/B44</f>
        <v>1</v>
      </c>
      <c r="F44" s="180"/>
      <c r="G44" s="180"/>
      <c r="H44" s="181"/>
      <c r="I44" s="177"/>
      <c r="J44" s="82"/>
    </row>
    <row r="45" spans="1:10" ht="38.25">
      <c r="A45" s="94" t="s">
        <v>154</v>
      </c>
      <c r="B45" s="95">
        <v>24</v>
      </c>
      <c r="C45" s="95">
        <v>24</v>
      </c>
      <c r="D45" s="173">
        <f>C45-B45</f>
        <v>0</v>
      </c>
      <c r="E45" s="89">
        <f>C45/B45</f>
        <v>1</v>
      </c>
      <c r="F45" s="180"/>
      <c r="G45" s="180"/>
      <c r="H45" s="181"/>
      <c r="I45" s="177"/>
      <c r="J45" s="82"/>
    </row>
    <row r="46" spans="1:10" ht="12.75">
      <c r="A46" s="37" t="s">
        <v>428</v>
      </c>
      <c r="B46" s="95">
        <f>SUM(B43:B45)</f>
        <v>84</v>
      </c>
      <c r="C46" s="95">
        <f>SUM(C43:C45)</f>
        <v>84</v>
      </c>
      <c r="D46" s="173">
        <f>C46-B46</f>
        <v>0</v>
      </c>
      <c r="E46" s="89">
        <f>C46/B46</f>
        <v>1</v>
      </c>
      <c r="F46" s="46">
        <f>SUM(F43:F45)</f>
        <v>165000</v>
      </c>
      <c r="G46" s="46">
        <f>SUM(G43:G45)</f>
        <v>165000</v>
      </c>
      <c r="H46" s="93">
        <f>G46/F46</f>
        <v>1</v>
      </c>
      <c r="I46" s="44"/>
      <c r="J46" s="82"/>
    </row>
    <row r="47" spans="1:10" ht="38.25">
      <c r="A47" s="94" t="s">
        <v>429</v>
      </c>
      <c r="B47" s="99"/>
      <c r="C47" s="99"/>
      <c r="D47" s="173"/>
      <c r="E47" s="90"/>
      <c r="F47" s="89">
        <v>131000</v>
      </c>
      <c r="G47" s="89">
        <v>131000</v>
      </c>
      <c r="H47" s="93">
        <f>G47/F47</f>
        <v>1</v>
      </c>
      <c r="I47" s="90"/>
      <c r="J47" s="82"/>
    </row>
    <row r="48" spans="1:10" ht="114.75">
      <c r="A48" s="94" t="s">
        <v>430</v>
      </c>
      <c r="B48" s="88">
        <v>3500</v>
      </c>
      <c r="C48" s="88">
        <v>3500</v>
      </c>
      <c r="D48" s="173">
        <f>C48-B48</f>
        <v>0</v>
      </c>
      <c r="E48" s="90">
        <f>C48/B48</f>
        <v>1</v>
      </c>
      <c r="F48" s="96"/>
      <c r="G48" s="96"/>
      <c r="H48" s="96"/>
      <c r="I48" s="97"/>
      <c r="J48" s="82"/>
    </row>
    <row r="49" spans="1:10" ht="38.25">
      <c r="A49" s="94" t="s">
        <v>154</v>
      </c>
      <c r="B49" s="88">
        <v>24</v>
      </c>
      <c r="C49" s="88">
        <v>24</v>
      </c>
      <c r="D49" s="173">
        <f>C49-B49</f>
        <v>0</v>
      </c>
      <c r="E49" s="90">
        <f>C49/B49</f>
        <v>1</v>
      </c>
      <c r="F49" s="96"/>
      <c r="G49" s="96"/>
      <c r="H49" s="96"/>
      <c r="I49" s="97"/>
      <c r="J49" s="82"/>
    </row>
    <row r="50" spans="1:10" ht="12.75">
      <c r="A50" s="37" t="s">
        <v>431</v>
      </c>
      <c r="B50" s="95">
        <f>SUM(B48:B49)</f>
        <v>3524</v>
      </c>
      <c r="C50" s="95">
        <f>SUM(C48:C49)</f>
        <v>3524</v>
      </c>
      <c r="D50" s="173">
        <f>C50-B50</f>
        <v>0</v>
      </c>
      <c r="E50" s="90">
        <f>C50/B50</f>
        <v>1</v>
      </c>
      <c r="F50" s="46">
        <f>SUM(F47:F49)</f>
        <v>131000</v>
      </c>
      <c r="G50" s="46">
        <f>SUM(G47:G49)</f>
        <v>131000</v>
      </c>
      <c r="H50" s="93">
        <f>G50/F50</f>
        <v>1</v>
      </c>
      <c r="I50" s="44"/>
      <c r="J50" s="82"/>
    </row>
    <row r="51" spans="1:10" ht="26.25" customHeight="1">
      <c r="A51" s="419" t="s">
        <v>432</v>
      </c>
      <c r="B51" s="419"/>
      <c r="C51" s="419"/>
      <c r="D51" s="419"/>
      <c r="E51" s="419"/>
      <c r="F51" s="419"/>
      <c r="G51" s="419"/>
      <c r="H51" s="419"/>
      <c r="I51" s="419"/>
      <c r="J51" s="419"/>
    </row>
    <row r="52" spans="1:10" ht="38.25" customHeight="1">
      <c r="A52" s="92" t="s">
        <v>433</v>
      </c>
      <c r="B52" s="95"/>
      <c r="C52" s="95"/>
      <c r="D52" s="89"/>
      <c r="E52" s="90"/>
      <c r="F52" s="89">
        <v>51102850.77</v>
      </c>
      <c r="G52" s="89">
        <v>51102848.77</v>
      </c>
      <c r="H52" s="93">
        <f>G52/F52</f>
        <v>0.9999999608632402</v>
      </c>
      <c r="I52" s="100"/>
      <c r="J52" s="116"/>
    </row>
    <row r="53" spans="1:10" ht="42" customHeight="1">
      <c r="A53" s="182" t="s">
        <v>164</v>
      </c>
      <c r="B53" s="99">
        <v>14</v>
      </c>
      <c r="C53" s="99">
        <v>14</v>
      </c>
      <c r="D53" s="102">
        <f>C53-B53</f>
        <v>0</v>
      </c>
      <c r="E53" s="103">
        <f>C53/B53</f>
        <v>1</v>
      </c>
      <c r="F53" s="89"/>
      <c r="G53" s="89"/>
      <c r="H53" s="100"/>
      <c r="I53" s="100"/>
      <c r="J53" s="116"/>
    </row>
    <row r="54" spans="1:10" ht="27" customHeight="1">
      <c r="A54" s="182" t="s">
        <v>165</v>
      </c>
      <c r="B54" s="183">
        <v>96.1</v>
      </c>
      <c r="C54" s="183">
        <v>96.1</v>
      </c>
      <c r="D54" s="102">
        <f>C54-B54</f>
        <v>0</v>
      </c>
      <c r="E54" s="103">
        <f>C54/B54</f>
        <v>1</v>
      </c>
      <c r="F54" s="89"/>
      <c r="G54" s="89"/>
      <c r="H54" s="100"/>
      <c r="I54" s="100"/>
      <c r="J54" s="116"/>
    </row>
    <row r="55" spans="1:10" ht="28.5" customHeight="1">
      <c r="A55" s="182" t="s">
        <v>166</v>
      </c>
      <c r="B55" s="95">
        <v>5</v>
      </c>
      <c r="C55" s="95">
        <v>5</v>
      </c>
      <c r="D55" s="102">
        <f>C55-B55</f>
        <v>0</v>
      </c>
      <c r="E55" s="103">
        <f>C55/B55</f>
        <v>1</v>
      </c>
      <c r="F55" s="89"/>
      <c r="G55" s="89"/>
      <c r="H55" s="100"/>
      <c r="I55" s="100"/>
      <c r="J55" s="116"/>
    </row>
    <row r="56" spans="1:10" ht="40.5" customHeight="1">
      <c r="A56" s="182" t="s">
        <v>167</v>
      </c>
      <c r="B56" s="183">
        <v>2.2</v>
      </c>
      <c r="C56" s="183">
        <v>2.2</v>
      </c>
      <c r="D56" s="102">
        <f>C56-B56</f>
        <v>0</v>
      </c>
      <c r="E56" s="103">
        <f>C56/B56</f>
        <v>1</v>
      </c>
      <c r="F56" s="89"/>
      <c r="G56" s="89"/>
      <c r="H56" s="100"/>
      <c r="I56" s="100"/>
      <c r="J56" s="116"/>
    </row>
    <row r="57" spans="1:10" ht="12.75">
      <c r="A57" s="184" t="s">
        <v>168</v>
      </c>
      <c r="B57" s="183">
        <f>SUM(B53:B56)</f>
        <v>117.3</v>
      </c>
      <c r="C57" s="183">
        <f>SUM(C53:C56)</f>
        <v>117.3</v>
      </c>
      <c r="D57" s="102">
        <f>C57-B57</f>
        <v>0</v>
      </c>
      <c r="E57" s="103">
        <f>C57/B57</f>
        <v>1</v>
      </c>
      <c r="F57" s="89">
        <f>SUM(F52:F56)</f>
        <v>51102850.77</v>
      </c>
      <c r="G57" s="89">
        <f>SUM(G52:G56)</f>
        <v>51102848.77</v>
      </c>
      <c r="H57" s="93">
        <f>G57/F57</f>
        <v>0.9999999608632402</v>
      </c>
      <c r="I57" s="44"/>
      <c r="J57" s="116"/>
    </row>
    <row r="58" spans="1:10" ht="12.75">
      <c r="A58" s="371" t="s">
        <v>169</v>
      </c>
      <c r="B58" s="372"/>
      <c r="C58" s="372"/>
      <c r="D58" s="372"/>
      <c r="E58" s="372"/>
      <c r="F58" s="372"/>
      <c r="G58" s="372"/>
      <c r="H58" s="372"/>
      <c r="I58" s="372"/>
      <c r="J58" s="373"/>
    </row>
    <row r="59" spans="1:10" ht="27" customHeight="1">
      <c r="A59" s="94" t="s">
        <v>170</v>
      </c>
      <c r="B59" s="89"/>
      <c r="C59" s="88"/>
      <c r="D59" s="89"/>
      <c r="E59" s="90"/>
      <c r="F59" s="89">
        <v>6510792</v>
      </c>
      <c r="G59" s="89">
        <v>6510792</v>
      </c>
      <c r="H59" s="93">
        <f>G59/F59</f>
        <v>1</v>
      </c>
      <c r="I59" s="90"/>
      <c r="J59" s="88"/>
    </row>
    <row r="60" spans="1:10" ht="15" customHeight="1">
      <c r="A60" s="182" t="s">
        <v>171</v>
      </c>
      <c r="B60" s="185">
        <v>7.3</v>
      </c>
      <c r="C60" s="185">
        <v>7.3</v>
      </c>
      <c r="D60" s="89">
        <f aca="true" t="shared" si="4" ref="D60:D66">C60-B60</f>
        <v>0</v>
      </c>
      <c r="E60" s="90">
        <f aca="true" t="shared" si="5" ref="E60:E66">C60/B60</f>
        <v>1</v>
      </c>
      <c r="F60" s="93"/>
      <c r="G60" s="93"/>
      <c r="H60" s="90"/>
      <c r="I60" s="90"/>
      <c r="J60" s="88"/>
    </row>
    <row r="61" spans="1:10" ht="38.25">
      <c r="A61" s="182" t="s">
        <v>172</v>
      </c>
      <c r="B61" s="185">
        <v>81.3</v>
      </c>
      <c r="C61" s="185">
        <v>81.3</v>
      </c>
      <c r="D61" s="89">
        <f t="shared" si="4"/>
        <v>0</v>
      </c>
      <c r="E61" s="90">
        <f t="shared" si="5"/>
        <v>1</v>
      </c>
      <c r="F61" s="93"/>
      <c r="G61" s="93"/>
      <c r="H61" s="90"/>
      <c r="I61" s="90"/>
      <c r="J61" s="88"/>
    </row>
    <row r="62" spans="1:10" ht="12.75">
      <c r="A62" s="182" t="s">
        <v>173</v>
      </c>
      <c r="B62" s="186">
        <v>2</v>
      </c>
      <c r="C62" s="186">
        <v>2</v>
      </c>
      <c r="D62" s="89">
        <f t="shared" si="4"/>
        <v>0</v>
      </c>
      <c r="E62" s="90">
        <f t="shared" si="5"/>
        <v>1</v>
      </c>
      <c r="F62" s="93"/>
      <c r="G62" s="93"/>
      <c r="H62" s="90"/>
      <c r="I62" s="90"/>
      <c r="J62" s="88"/>
    </row>
    <row r="63" spans="1:10" ht="12.75">
      <c r="A63" s="182" t="s">
        <v>174</v>
      </c>
      <c r="B63" s="186">
        <v>11826</v>
      </c>
      <c r="C63" s="186">
        <v>11826</v>
      </c>
      <c r="D63" s="89">
        <f t="shared" si="4"/>
        <v>0</v>
      </c>
      <c r="E63" s="90">
        <f t="shared" si="5"/>
        <v>1</v>
      </c>
      <c r="F63" s="93"/>
      <c r="G63" s="93"/>
      <c r="H63" s="90"/>
      <c r="I63" s="90"/>
      <c r="J63" s="88"/>
    </row>
    <row r="64" spans="1:10" ht="12.75">
      <c r="A64" s="182" t="s">
        <v>175</v>
      </c>
      <c r="B64" s="186">
        <v>5923</v>
      </c>
      <c r="C64" s="186">
        <v>5923</v>
      </c>
      <c r="D64" s="89">
        <f t="shared" si="4"/>
        <v>0</v>
      </c>
      <c r="E64" s="90">
        <f t="shared" si="5"/>
        <v>1</v>
      </c>
      <c r="F64" s="93"/>
      <c r="G64" s="93"/>
      <c r="H64" s="90"/>
      <c r="I64" s="90"/>
      <c r="J64" s="88"/>
    </row>
    <row r="65" spans="1:10" ht="25.5">
      <c r="A65" s="182" t="s">
        <v>176</v>
      </c>
      <c r="B65" s="186">
        <v>310</v>
      </c>
      <c r="C65" s="186">
        <v>310</v>
      </c>
      <c r="D65" s="89">
        <f t="shared" si="4"/>
        <v>0</v>
      </c>
      <c r="E65" s="90">
        <f t="shared" si="5"/>
        <v>1</v>
      </c>
      <c r="F65" s="93"/>
      <c r="G65" s="93"/>
      <c r="H65" s="90"/>
      <c r="I65" s="90"/>
      <c r="J65" s="88"/>
    </row>
    <row r="66" spans="1:10" ht="12.75">
      <c r="A66" s="184" t="s">
        <v>177</v>
      </c>
      <c r="B66" s="183">
        <f>SUM(B60:B65)</f>
        <v>18149.6</v>
      </c>
      <c r="C66" s="183">
        <f>SUM(C60:C65)</f>
        <v>18149.6</v>
      </c>
      <c r="D66" s="89">
        <f t="shared" si="4"/>
        <v>0</v>
      </c>
      <c r="E66" s="90">
        <f t="shared" si="5"/>
        <v>1</v>
      </c>
      <c r="F66" s="89">
        <f>SUM(F59:F65)</f>
        <v>6510792</v>
      </c>
      <c r="G66" s="89">
        <f>SUM(G59:G65)</f>
        <v>6510792</v>
      </c>
      <c r="H66" s="93">
        <f>G66/F66</f>
        <v>1</v>
      </c>
      <c r="I66" s="44"/>
      <c r="J66" s="116"/>
    </row>
    <row r="67" spans="1:10" ht="12.75">
      <c r="A67" s="377" t="s">
        <v>178</v>
      </c>
      <c r="B67" s="378"/>
      <c r="C67" s="378"/>
      <c r="D67" s="378"/>
      <c r="E67" s="378"/>
      <c r="F67" s="378"/>
      <c r="G67" s="378"/>
      <c r="H67" s="378"/>
      <c r="I67" s="378"/>
      <c r="J67" s="379"/>
    </row>
    <row r="68" spans="1:10" ht="25.5">
      <c r="A68" s="94" t="s">
        <v>179</v>
      </c>
      <c r="B68" s="89"/>
      <c r="C68" s="88"/>
      <c r="D68" s="89"/>
      <c r="E68" s="90"/>
      <c r="F68" s="89">
        <v>33741028.18</v>
      </c>
      <c r="G68" s="89">
        <v>33741005.71</v>
      </c>
      <c r="H68" s="90">
        <f>G68/F68</f>
        <v>0.9999993340451904</v>
      </c>
      <c r="I68" s="82"/>
      <c r="J68" s="116"/>
    </row>
    <row r="69" spans="1:10" ht="12.75">
      <c r="A69" s="182" t="s">
        <v>180</v>
      </c>
      <c r="B69" s="185">
        <v>260.5</v>
      </c>
      <c r="C69" s="185">
        <v>260.5</v>
      </c>
      <c r="D69" s="89">
        <f aca="true" t="shared" si="6" ref="D69:D77">C69-B69</f>
        <v>0</v>
      </c>
      <c r="E69" s="90">
        <f aca="true" t="shared" si="7" ref="E69:E77">C69/B69</f>
        <v>1</v>
      </c>
      <c r="F69" s="89"/>
      <c r="G69" s="89"/>
      <c r="H69" s="90"/>
      <c r="I69" s="82"/>
      <c r="J69" s="116"/>
    </row>
    <row r="70" spans="1:10" ht="12.75">
      <c r="A70" s="182" t="s">
        <v>181</v>
      </c>
      <c r="B70" s="185">
        <v>92.6</v>
      </c>
      <c r="C70" s="185">
        <v>92.6</v>
      </c>
      <c r="D70" s="89">
        <f t="shared" si="6"/>
        <v>0</v>
      </c>
      <c r="E70" s="90">
        <f t="shared" si="7"/>
        <v>1</v>
      </c>
      <c r="F70" s="89"/>
      <c r="G70" s="89"/>
      <c r="H70" s="90"/>
      <c r="I70" s="82"/>
      <c r="J70" s="116"/>
    </row>
    <row r="71" spans="1:10" ht="12.75">
      <c r="A71" s="182" t="s">
        <v>182</v>
      </c>
      <c r="B71" s="185">
        <v>7.7</v>
      </c>
      <c r="C71" s="185">
        <v>7.7</v>
      </c>
      <c r="D71" s="89">
        <f t="shared" si="6"/>
        <v>0</v>
      </c>
      <c r="E71" s="90">
        <f t="shared" si="7"/>
        <v>1</v>
      </c>
      <c r="F71" s="89"/>
      <c r="G71" s="89"/>
      <c r="H71" s="90"/>
      <c r="I71" s="82"/>
      <c r="J71" s="116"/>
    </row>
    <row r="72" spans="1:10" ht="25.5">
      <c r="A72" s="182" t="s">
        <v>183</v>
      </c>
      <c r="B72" s="186">
        <v>464</v>
      </c>
      <c r="C72" s="186">
        <v>464</v>
      </c>
      <c r="D72" s="89">
        <f t="shared" si="6"/>
        <v>0</v>
      </c>
      <c r="E72" s="90">
        <f t="shared" si="7"/>
        <v>1</v>
      </c>
      <c r="F72" s="89"/>
      <c r="G72" s="89"/>
      <c r="H72" s="90"/>
      <c r="I72" s="82"/>
      <c r="J72" s="116"/>
    </row>
    <row r="73" spans="1:10" ht="25.5">
      <c r="A73" s="182" t="s">
        <v>184</v>
      </c>
      <c r="B73" s="185">
        <v>2.9</v>
      </c>
      <c r="C73" s="185">
        <v>2.9</v>
      </c>
      <c r="D73" s="89">
        <f t="shared" si="6"/>
        <v>0</v>
      </c>
      <c r="E73" s="90">
        <f t="shared" si="7"/>
        <v>1</v>
      </c>
      <c r="F73" s="89"/>
      <c r="G73" s="89"/>
      <c r="H73" s="90"/>
      <c r="I73" s="82"/>
      <c r="J73" s="116"/>
    </row>
    <row r="74" spans="1:10" ht="12.75">
      <c r="A74" s="182" t="s">
        <v>185</v>
      </c>
      <c r="B74" s="187">
        <v>389120</v>
      </c>
      <c r="C74" s="187">
        <v>389120</v>
      </c>
      <c r="D74" s="89">
        <f t="shared" si="6"/>
        <v>0</v>
      </c>
      <c r="E74" s="90">
        <f t="shared" si="7"/>
        <v>1</v>
      </c>
      <c r="F74" s="89"/>
      <c r="G74" s="89"/>
      <c r="H74" s="90"/>
      <c r="I74" s="82"/>
      <c r="J74" s="116"/>
    </row>
    <row r="75" spans="1:10" ht="12.75">
      <c r="A75" s="182" t="s">
        <v>186</v>
      </c>
      <c r="B75" s="187">
        <v>25309</v>
      </c>
      <c r="C75" s="187">
        <v>25309</v>
      </c>
      <c r="D75" s="89">
        <f t="shared" si="6"/>
        <v>0</v>
      </c>
      <c r="E75" s="90">
        <f t="shared" si="7"/>
        <v>1</v>
      </c>
      <c r="F75" s="89"/>
      <c r="G75" s="89"/>
      <c r="H75" s="90"/>
      <c r="I75" s="82"/>
      <c r="J75" s="116"/>
    </row>
    <row r="76" spans="1:10" ht="25.5">
      <c r="A76" s="182" t="s">
        <v>187</v>
      </c>
      <c r="B76" s="185">
        <v>49.9</v>
      </c>
      <c r="C76" s="185">
        <v>49.9</v>
      </c>
      <c r="D76" s="89">
        <f t="shared" si="6"/>
        <v>0</v>
      </c>
      <c r="E76" s="90">
        <f t="shared" si="7"/>
        <v>1</v>
      </c>
      <c r="F76" s="89"/>
      <c r="G76" s="89"/>
      <c r="H76" s="90"/>
      <c r="I76" s="82"/>
      <c r="J76" s="116"/>
    </row>
    <row r="77" spans="1:10" ht="12.75">
      <c r="A77" s="184" t="s">
        <v>188</v>
      </c>
      <c r="B77" s="183">
        <f>SUM(B69:B76)</f>
        <v>415306.60000000003</v>
      </c>
      <c r="C77" s="183">
        <f>SUM(C69:C76)</f>
        <v>415306.60000000003</v>
      </c>
      <c r="D77" s="89">
        <f t="shared" si="6"/>
        <v>0</v>
      </c>
      <c r="E77" s="90">
        <f t="shared" si="7"/>
        <v>1</v>
      </c>
      <c r="F77" s="89">
        <f>SUM(F68:F76)</f>
        <v>33741028.18</v>
      </c>
      <c r="G77" s="89">
        <f>SUM(G68:G76)</f>
        <v>33741005.71</v>
      </c>
      <c r="H77" s="90">
        <f>G77/F77</f>
        <v>0.9999993340451904</v>
      </c>
      <c r="I77" s="44"/>
      <c r="J77" s="116"/>
    </row>
    <row r="78" spans="1:10" ht="12.75">
      <c r="A78" s="377" t="s">
        <v>189</v>
      </c>
      <c r="B78" s="378"/>
      <c r="C78" s="378"/>
      <c r="D78" s="378"/>
      <c r="E78" s="378"/>
      <c r="F78" s="378"/>
      <c r="G78" s="378"/>
      <c r="H78" s="378"/>
      <c r="I78" s="378"/>
      <c r="J78" s="379"/>
    </row>
    <row r="79" spans="1:10" ht="76.5">
      <c r="A79" s="94" t="s">
        <v>190</v>
      </c>
      <c r="B79" s="89"/>
      <c r="C79" s="88"/>
      <c r="D79" s="89"/>
      <c r="E79" s="90"/>
      <c r="F79" s="89">
        <v>170343.23</v>
      </c>
      <c r="G79" s="89">
        <v>170343.23</v>
      </c>
      <c r="H79" s="90">
        <f>G79/F79</f>
        <v>1</v>
      </c>
      <c r="I79" s="90"/>
      <c r="J79" s="116"/>
    </row>
    <row r="80" spans="1:10" ht="38.25">
      <c r="A80" s="182" t="s">
        <v>191</v>
      </c>
      <c r="B80" s="188">
        <v>12</v>
      </c>
      <c r="C80" s="188">
        <v>12</v>
      </c>
      <c r="D80" s="89">
        <f>C80-B80</f>
        <v>0</v>
      </c>
      <c r="E80" s="90">
        <f>C80/B80</f>
        <v>1</v>
      </c>
      <c r="F80" s="89"/>
      <c r="G80" s="89"/>
      <c r="H80" s="90"/>
      <c r="I80" s="90"/>
      <c r="J80" s="116"/>
    </row>
    <row r="81" spans="1:10" ht="38.25">
      <c r="A81" s="182" t="s">
        <v>192</v>
      </c>
      <c r="B81" s="188">
        <v>3</v>
      </c>
      <c r="C81" s="188">
        <v>3</v>
      </c>
      <c r="D81" s="89">
        <f>C81-B81</f>
        <v>0</v>
      </c>
      <c r="E81" s="90">
        <f>C81/B81</f>
        <v>1</v>
      </c>
      <c r="F81" s="89"/>
      <c r="G81" s="89"/>
      <c r="H81" s="90"/>
      <c r="I81" s="90"/>
      <c r="J81" s="116"/>
    </row>
    <row r="82" spans="1:10" ht="12.75">
      <c r="A82" s="45" t="s">
        <v>193</v>
      </c>
      <c r="B82" s="75">
        <f>SUM(B80:B81)</f>
        <v>15</v>
      </c>
      <c r="C82" s="75">
        <f>SUM(C80:C81)</f>
        <v>15</v>
      </c>
      <c r="D82" s="89">
        <f>C82-B82</f>
        <v>0</v>
      </c>
      <c r="E82" s="90">
        <f>C82/B82</f>
        <v>1</v>
      </c>
      <c r="F82" s="46">
        <f>SUM(F79:F81)</f>
        <v>170343.23</v>
      </c>
      <c r="G82" s="46">
        <f>SUM(G79:G81)</f>
        <v>170343.23</v>
      </c>
      <c r="H82" s="90">
        <f>G82/F82</f>
        <v>1</v>
      </c>
      <c r="I82" s="44"/>
      <c r="J82" s="116"/>
    </row>
    <row r="83" spans="1:10" ht="25.5">
      <c r="A83" s="94" t="s">
        <v>421</v>
      </c>
      <c r="B83" s="116"/>
      <c r="C83" s="116"/>
      <c r="D83" s="116"/>
      <c r="E83" s="116"/>
      <c r="F83" s="46">
        <f>F84/F590</f>
        <v>0.05906789215302197</v>
      </c>
      <c r="G83" s="46">
        <f>G84/G590</f>
        <v>0.06003771502852634</v>
      </c>
      <c r="H83" s="116"/>
      <c r="I83" s="116"/>
      <c r="J83" s="116"/>
    </row>
    <row r="84" spans="1:10" ht="12.75">
      <c r="A84" s="189" t="s">
        <v>367</v>
      </c>
      <c r="B84" s="190">
        <f>B25+B31+B38+B42+B46+B50+B57+B66+B77+B82</f>
        <v>442871.30000000005</v>
      </c>
      <c r="C84" s="190">
        <f>C25+C31+C38+C42+C46+C50+C57+C66+C77+C82</f>
        <v>442871.30000000005</v>
      </c>
      <c r="D84" s="191">
        <f>C84-B84</f>
        <v>0</v>
      </c>
      <c r="E84" s="125">
        <f>C84/B84</f>
        <v>1</v>
      </c>
      <c r="F84" s="29">
        <f>F25+F31+F38+F42+F46+F50+F57+F66+F77+F82</f>
        <v>126158503.57000001</v>
      </c>
      <c r="G84" s="29">
        <f>G25+G31+G38+G42+G46+G50+G57+G66+G77+G82</f>
        <v>126157989.79</v>
      </c>
      <c r="H84" s="125">
        <f>G84/F84</f>
        <v>0.9999959275040091</v>
      </c>
      <c r="I84" s="26">
        <f>E84/H84</f>
        <v>1.0000040725125763</v>
      </c>
      <c r="J84" s="28"/>
    </row>
    <row r="85" spans="1:10" ht="24.75" customHeight="1">
      <c r="A85" s="348" t="s">
        <v>474</v>
      </c>
      <c r="B85" s="337"/>
      <c r="C85" s="337"/>
      <c r="D85" s="337"/>
      <c r="E85" s="337"/>
      <c r="F85" s="337"/>
      <c r="G85" s="337"/>
      <c r="H85" s="337"/>
      <c r="I85" s="337"/>
      <c r="J85" s="332"/>
    </row>
    <row r="86" spans="1:10" ht="12.75">
      <c r="A86" s="35" t="s">
        <v>463</v>
      </c>
      <c r="B86" s="3"/>
      <c r="C86" s="3"/>
      <c r="D86" s="3"/>
      <c r="E86" s="24"/>
      <c r="F86" s="25"/>
      <c r="G86" s="25"/>
      <c r="H86" s="24"/>
      <c r="I86" s="24"/>
      <c r="J86" s="3"/>
    </row>
    <row r="87" spans="1:10" ht="51">
      <c r="A87" s="1" t="s">
        <v>348</v>
      </c>
      <c r="B87" s="3"/>
      <c r="C87" s="3"/>
      <c r="D87" s="3"/>
      <c r="E87" s="24"/>
      <c r="F87" s="25">
        <v>25000</v>
      </c>
      <c r="G87" s="46">
        <v>8841</v>
      </c>
      <c r="H87" s="16">
        <f>G87/F87</f>
        <v>0.35364</v>
      </c>
      <c r="I87" s="24"/>
      <c r="J87" s="425" t="s">
        <v>130</v>
      </c>
    </row>
    <row r="88" spans="1:10" ht="63.75">
      <c r="A88" s="1" t="s">
        <v>395</v>
      </c>
      <c r="B88" s="3"/>
      <c r="C88" s="3"/>
      <c r="D88" s="3"/>
      <c r="E88" s="24"/>
      <c r="F88" s="25">
        <v>175000</v>
      </c>
      <c r="G88" s="46">
        <v>174720</v>
      </c>
      <c r="H88" s="16">
        <f>G88/F88</f>
        <v>0.9984</v>
      </c>
      <c r="I88" s="24"/>
      <c r="J88" s="426"/>
    </row>
    <row r="89" spans="1:10" ht="51">
      <c r="A89" s="1" t="s">
        <v>397</v>
      </c>
      <c r="B89" s="3"/>
      <c r="C89" s="3"/>
      <c r="D89" s="2"/>
      <c r="E89" s="16"/>
      <c r="F89" s="25">
        <v>100000</v>
      </c>
      <c r="G89" s="46">
        <v>99999</v>
      </c>
      <c r="H89" s="16">
        <f>G89/F89</f>
        <v>0.99999</v>
      </c>
      <c r="I89" s="24"/>
      <c r="J89" s="3"/>
    </row>
    <row r="90" spans="1:10" ht="102.75" customHeight="1">
      <c r="A90" s="1" t="s">
        <v>398</v>
      </c>
      <c r="B90" s="3"/>
      <c r="C90" s="3"/>
      <c r="D90" s="2"/>
      <c r="E90" s="16"/>
      <c r="F90" s="25">
        <v>100000</v>
      </c>
      <c r="G90" s="46">
        <v>0</v>
      </c>
      <c r="H90" s="16">
        <f>G90/F90</f>
        <v>0</v>
      </c>
      <c r="I90" s="24"/>
      <c r="J90" s="47" t="s">
        <v>434</v>
      </c>
    </row>
    <row r="91" spans="1:10" ht="25.5">
      <c r="A91" s="1" t="s">
        <v>347</v>
      </c>
      <c r="B91" s="3">
        <v>208</v>
      </c>
      <c r="C91" s="3">
        <v>208</v>
      </c>
      <c r="D91" s="2">
        <f>C91-B91</f>
        <v>0</v>
      </c>
      <c r="E91" s="16">
        <f>C91/B91</f>
        <v>1</v>
      </c>
      <c r="F91" s="25"/>
      <c r="G91" s="25"/>
      <c r="H91" s="24"/>
      <c r="I91" s="24"/>
      <c r="J91" s="3"/>
    </row>
    <row r="92" spans="1:10" ht="25.5">
      <c r="A92" s="1" t="s">
        <v>453</v>
      </c>
      <c r="B92" s="3"/>
      <c r="C92" s="3"/>
      <c r="D92" s="3"/>
      <c r="E92" s="24"/>
      <c r="F92" s="317">
        <f>F93/F590</f>
        <v>0.00018728152437302078</v>
      </c>
      <c r="G92" s="317">
        <f>G93/G590</f>
        <v>0.00013494424333985677</v>
      </c>
      <c r="H92" s="24"/>
      <c r="I92" s="24"/>
      <c r="J92" s="3"/>
    </row>
    <row r="93" spans="1:10" ht="12.75">
      <c r="A93" s="4" t="s">
        <v>475</v>
      </c>
      <c r="B93" s="28">
        <f>B91</f>
        <v>208</v>
      </c>
      <c r="C93" s="28">
        <f>C91</f>
        <v>208</v>
      </c>
      <c r="D93" s="28">
        <f>C93-B93</f>
        <v>0</v>
      </c>
      <c r="E93" s="26">
        <f>C93/B93</f>
        <v>1</v>
      </c>
      <c r="F93" s="29">
        <f>SUM(F87:F90)</f>
        <v>400000</v>
      </c>
      <c r="G93" s="29">
        <f>SUM(G87:G90)</f>
        <v>283560</v>
      </c>
      <c r="H93" s="26">
        <f>G93/F93</f>
        <v>0.7089</v>
      </c>
      <c r="I93" s="26">
        <f>E93/H93</f>
        <v>1.4106361969248131</v>
      </c>
      <c r="J93" s="26"/>
    </row>
    <row r="94" spans="1:10" ht="16.5" customHeight="1">
      <c r="A94" s="400" t="s">
        <v>194</v>
      </c>
      <c r="B94" s="401"/>
      <c r="C94" s="401"/>
      <c r="D94" s="401"/>
      <c r="E94" s="401"/>
      <c r="F94" s="401"/>
      <c r="G94" s="401"/>
      <c r="H94" s="401"/>
      <c r="I94" s="401"/>
      <c r="J94" s="402"/>
    </row>
    <row r="95" spans="1:10" ht="35.25" customHeight="1">
      <c r="A95" s="105" t="s">
        <v>198</v>
      </c>
      <c r="B95" s="45"/>
      <c r="C95" s="45"/>
      <c r="D95" s="45"/>
      <c r="E95" s="45"/>
      <c r="F95" s="46">
        <v>800000</v>
      </c>
      <c r="G95" s="46">
        <v>0</v>
      </c>
      <c r="H95" s="103">
        <f>G95/F95</f>
        <v>0</v>
      </c>
      <c r="I95" s="47"/>
      <c r="J95" s="76" t="s">
        <v>436</v>
      </c>
    </row>
    <row r="96" spans="1:10" ht="24" customHeight="1">
      <c r="A96" s="105" t="s">
        <v>197</v>
      </c>
      <c r="B96" s="47">
        <v>1509</v>
      </c>
      <c r="C96" s="47">
        <v>1509</v>
      </c>
      <c r="D96" s="192">
        <f>C96-B96</f>
        <v>0</v>
      </c>
      <c r="E96" s="103">
        <f>C96/B96</f>
        <v>1</v>
      </c>
      <c r="F96" s="46">
        <v>925862.2</v>
      </c>
      <c r="G96" s="46">
        <v>875583.89</v>
      </c>
      <c r="H96" s="103">
        <f>G96/F96</f>
        <v>0.9456956877600144</v>
      </c>
      <c r="I96" s="45"/>
      <c r="J96" s="76" t="s">
        <v>130</v>
      </c>
    </row>
    <row r="97" spans="1:10" ht="25.5">
      <c r="A97" s="5" t="s">
        <v>195</v>
      </c>
      <c r="B97" s="106">
        <v>1</v>
      </c>
      <c r="C97" s="106">
        <v>1</v>
      </c>
      <c r="D97" s="192">
        <f>C97-B97</f>
        <v>0</v>
      </c>
      <c r="E97" s="103">
        <f>C97/B97</f>
        <v>1</v>
      </c>
      <c r="F97" s="102">
        <v>669950.48</v>
      </c>
      <c r="G97" s="102">
        <v>669950.48</v>
      </c>
      <c r="H97" s="103">
        <f>G97/F97</f>
        <v>1</v>
      </c>
      <c r="I97" s="103"/>
      <c r="J97" s="47"/>
    </row>
    <row r="98" spans="1:10" ht="25.5">
      <c r="A98" s="5" t="s">
        <v>196</v>
      </c>
      <c r="B98" s="106">
        <v>100</v>
      </c>
      <c r="C98" s="106">
        <v>100</v>
      </c>
      <c r="D98" s="192">
        <f>C98-B98</f>
        <v>0</v>
      </c>
      <c r="E98" s="103">
        <f>C98/B98</f>
        <v>1</v>
      </c>
      <c r="F98" s="102"/>
      <c r="G98" s="102"/>
      <c r="H98" s="103"/>
      <c r="I98" s="103"/>
      <c r="J98" s="47"/>
    </row>
    <row r="99" spans="1:10" ht="25.5">
      <c r="A99" s="1" t="s">
        <v>453</v>
      </c>
      <c r="B99" s="106"/>
      <c r="C99" s="106"/>
      <c r="D99" s="192"/>
      <c r="E99" s="103"/>
      <c r="F99" s="317">
        <f>F100/F590</f>
        <v>0.0011217286270565304</v>
      </c>
      <c r="G99" s="317">
        <f>G100/G590</f>
        <v>0.0007355091201699544</v>
      </c>
      <c r="H99" s="103"/>
      <c r="I99" s="103"/>
      <c r="J99" s="47"/>
    </row>
    <row r="100" spans="1:10" ht="12.75">
      <c r="A100" s="4" t="s">
        <v>476</v>
      </c>
      <c r="B100" s="28">
        <f>B97</f>
        <v>1</v>
      </c>
      <c r="C100" s="28">
        <f>C97</f>
        <v>1</v>
      </c>
      <c r="D100" s="28">
        <f>D97</f>
        <v>0</v>
      </c>
      <c r="E100" s="26">
        <f>E97</f>
        <v>1</v>
      </c>
      <c r="F100" s="29">
        <f>SUM(F95:F98)</f>
        <v>2395812.6799999997</v>
      </c>
      <c r="G100" s="29">
        <f>SUM(G96:G98)</f>
        <v>1545534.37</v>
      </c>
      <c r="H100" s="125">
        <f>G100/F100</f>
        <v>0.6450981676914742</v>
      </c>
      <c r="I100" s="26">
        <f>E100/H100</f>
        <v>1.5501516669603406</v>
      </c>
      <c r="J100" s="26"/>
    </row>
    <row r="101" spans="1:10" ht="12.75">
      <c r="A101" s="348" t="s">
        <v>52</v>
      </c>
      <c r="B101" s="337"/>
      <c r="C101" s="337"/>
      <c r="D101" s="337"/>
      <c r="E101" s="337"/>
      <c r="F101" s="337"/>
      <c r="G101" s="337"/>
      <c r="H101" s="337"/>
      <c r="I101" s="337"/>
      <c r="J101" s="332"/>
    </row>
    <row r="102" spans="1:10" ht="12.75">
      <c r="A102" s="365" t="s">
        <v>410</v>
      </c>
      <c r="B102" s="405"/>
      <c r="C102" s="405"/>
      <c r="D102" s="405"/>
      <c r="E102" s="405"/>
      <c r="F102" s="405"/>
      <c r="G102" s="405"/>
      <c r="H102" s="405"/>
      <c r="I102" s="406"/>
      <c r="J102" s="5"/>
    </row>
    <row r="103" spans="1:10" ht="56.25">
      <c r="A103" s="5" t="s">
        <v>399</v>
      </c>
      <c r="B103" s="75"/>
      <c r="C103" s="47"/>
      <c r="D103" s="75"/>
      <c r="E103" s="44"/>
      <c r="F103" s="64">
        <v>45378337.46</v>
      </c>
      <c r="G103" s="64">
        <v>45319301.16</v>
      </c>
      <c r="H103" s="60">
        <f aca="true" t="shared" si="8" ref="H103:H108">G103/F103</f>
        <v>0.9986990202086614</v>
      </c>
      <c r="I103" s="44"/>
      <c r="J103" s="62" t="s">
        <v>400</v>
      </c>
    </row>
    <row r="104" spans="1:10" ht="38.25">
      <c r="A104" s="5" t="s">
        <v>401</v>
      </c>
      <c r="B104" s="75"/>
      <c r="C104" s="47"/>
      <c r="D104" s="75"/>
      <c r="E104" s="44"/>
      <c r="F104" s="64">
        <v>1728602.51</v>
      </c>
      <c r="G104" s="64">
        <v>1728602.51</v>
      </c>
      <c r="H104" s="60">
        <f t="shared" si="8"/>
        <v>1</v>
      </c>
      <c r="I104" s="44"/>
      <c r="J104" s="62"/>
    </row>
    <row r="105" spans="1:10" ht="25.5">
      <c r="A105" s="5" t="s">
        <v>402</v>
      </c>
      <c r="B105" s="75"/>
      <c r="C105" s="47"/>
      <c r="D105" s="75"/>
      <c r="E105" s="44"/>
      <c r="F105" s="64">
        <v>3127412.28</v>
      </c>
      <c r="G105" s="64">
        <v>3127412.28</v>
      </c>
      <c r="H105" s="60">
        <f t="shared" si="8"/>
        <v>1</v>
      </c>
      <c r="I105" s="44"/>
      <c r="J105" s="62"/>
    </row>
    <row r="106" spans="1:10" ht="12.75">
      <c r="A106" s="5" t="s">
        <v>403</v>
      </c>
      <c r="B106" s="75"/>
      <c r="C106" s="47"/>
      <c r="D106" s="75"/>
      <c r="E106" s="44"/>
      <c r="F106" s="64">
        <v>121500.11</v>
      </c>
      <c r="G106" s="64">
        <v>121500.11</v>
      </c>
      <c r="H106" s="60">
        <f t="shared" si="8"/>
        <v>1</v>
      </c>
      <c r="I106" s="44"/>
      <c r="J106" s="62"/>
    </row>
    <row r="107" spans="1:10" ht="25.5">
      <c r="A107" s="51" t="s">
        <v>110</v>
      </c>
      <c r="B107" s="75"/>
      <c r="C107" s="47"/>
      <c r="D107" s="75"/>
      <c r="E107" s="44"/>
      <c r="F107" s="64">
        <v>1626205.95</v>
      </c>
      <c r="G107" s="64">
        <v>1626205.95</v>
      </c>
      <c r="H107" s="60">
        <f t="shared" si="8"/>
        <v>1</v>
      </c>
      <c r="I107" s="44"/>
      <c r="J107" s="62"/>
    </row>
    <row r="108" spans="1:10" ht="51">
      <c r="A108" s="51" t="s">
        <v>111</v>
      </c>
      <c r="B108" s="75"/>
      <c r="C108" s="47"/>
      <c r="D108" s="75"/>
      <c r="E108" s="44"/>
      <c r="F108" s="64">
        <v>13525604</v>
      </c>
      <c r="G108" s="64">
        <v>13525604</v>
      </c>
      <c r="H108" s="60">
        <f t="shared" si="8"/>
        <v>1</v>
      </c>
      <c r="I108" s="44"/>
      <c r="J108" s="62"/>
    </row>
    <row r="109" spans="1:10" ht="38.25" customHeight="1">
      <c r="A109" s="155" t="s">
        <v>405</v>
      </c>
      <c r="B109" s="75">
        <v>1442</v>
      </c>
      <c r="C109" s="47">
        <v>1528</v>
      </c>
      <c r="D109" s="75">
        <f>C109-B109</f>
        <v>86</v>
      </c>
      <c r="E109" s="46">
        <f>C109/B109</f>
        <v>1.059639389736477</v>
      </c>
      <c r="F109" s="81"/>
      <c r="G109" s="81"/>
      <c r="H109" s="82"/>
      <c r="I109" s="82"/>
      <c r="J109" s="156" t="s">
        <v>406</v>
      </c>
    </row>
    <row r="110" spans="1:10" ht="54" customHeight="1">
      <c r="A110" s="157" t="s">
        <v>407</v>
      </c>
      <c r="B110" s="75">
        <v>560</v>
      </c>
      <c r="C110" s="47">
        <v>519</v>
      </c>
      <c r="D110" s="75">
        <f>C110-B110</f>
        <v>-41</v>
      </c>
      <c r="E110" s="46">
        <f>C110/B110</f>
        <v>0.9267857142857143</v>
      </c>
      <c r="F110" s="81"/>
      <c r="G110" s="81"/>
      <c r="H110" s="82"/>
      <c r="I110" s="82"/>
      <c r="J110" s="403" t="s">
        <v>408</v>
      </c>
    </row>
    <row r="111" spans="1:10" ht="41.25" customHeight="1">
      <c r="A111" s="157" t="s">
        <v>409</v>
      </c>
      <c r="B111" s="75">
        <v>165</v>
      </c>
      <c r="C111" s="47">
        <v>220</v>
      </c>
      <c r="D111" s="75">
        <f>C111-B111</f>
        <v>55</v>
      </c>
      <c r="E111" s="46">
        <f>C111/B111</f>
        <v>1.3333333333333333</v>
      </c>
      <c r="F111" s="81"/>
      <c r="G111" s="81"/>
      <c r="H111" s="82"/>
      <c r="I111" s="82"/>
      <c r="J111" s="404"/>
    </row>
    <row r="112" spans="1:10" ht="12.75" customHeight="1">
      <c r="A112" s="163" t="s">
        <v>129</v>
      </c>
      <c r="B112" s="75">
        <f>SUM(B109:B111)</f>
        <v>2167</v>
      </c>
      <c r="C112" s="75">
        <f>SUM(C109:C111)</f>
        <v>2267</v>
      </c>
      <c r="D112" s="75">
        <f>C112-B112</f>
        <v>100</v>
      </c>
      <c r="E112" s="44">
        <f>C112/B112</f>
        <v>1.0461467466543608</v>
      </c>
      <c r="F112" s="46">
        <f>SUM(F103:F108)</f>
        <v>65507662.31</v>
      </c>
      <c r="G112" s="74">
        <f>SUM(G103:G108)</f>
        <v>65448626.01</v>
      </c>
      <c r="H112" s="44">
        <f>G112/F112</f>
        <v>0.9990987878681943</v>
      </c>
      <c r="I112" s="44"/>
      <c r="J112" s="162"/>
    </row>
    <row r="113" spans="1:10" ht="25.5" customHeight="1">
      <c r="A113" s="365" t="s">
        <v>411</v>
      </c>
      <c r="B113" s="405"/>
      <c r="C113" s="405"/>
      <c r="D113" s="405"/>
      <c r="E113" s="405"/>
      <c r="F113" s="405"/>
      <c r="G113" s="405"/>
      <c r="H113" s="405"/>
      <c r="I113" s="405"/>
      <c r="J113" s="407"/>
    </row>
    <row r="114" spans="1:10" ht="39" customHeight="1">
      <c r="A114" s="10" t="s">
        <v>112</v>
      </c>
      <c r="B114" s="75"/>
      <c r="C114" s="47"/>
      <c r="D114" s="75"/>
      <c r="E114" s="44"/>
      <c r="F114" s="46">
        <v>1100547.85</v>
      </c>
      <c r="G114" s="46">
        <v>1100547.85</v>
      </c>
      <c r="H114" s="44">
        <f aca="true" t="shared" si="9" ref="H114:H119">G114/F114</f>
        <v>1</v>
      </c>
      <c r="I114" s="44"/>
      <c r="J114" s="62"/>
    </row>
    <row r="115" spans="1:10" ht="38.25">
      <c r="A115" s="10" t="s">
        <v>113</v>
      </c>
      <c r="B115" s="75"/>
      <c r="C115" s="47"/>
      <c r="D115" s="75"/>
      <c r="E115" s="44"/>
      <c r="F115" s="46">
        <v>37413928.51</v>
      </c>
      <c r="G115" s="46">
        <v>37413928.51</v>
      </c>
      <c r="H115" s="44">
        <f t="shared" si="9"/>
        <v>1</v>
      </c>
      <c r="I115" s="82"/>
      <c r="J115" s="83"/>
    </row>
    <row r="116" spans="1:10" ht="25.5">
      <c r="A116" s="10" t="s">
        <v>114</v>
      </c>
      <c r="B116" s="75"/>
      <c r="C116" s="47"/>
      <c r="D116" s="75"/>
      <c r="E116" s="44"/>
      <c r="F116" s="46">
        <v>1154961.55</v>
      </c>
      <c r="G116" s="46">
        <v>1154961.55</v>
      </c>
      <c r="H116" s="44">
        <f t="shared" si="9"/>
        <v>1</v>
      </c>
      <c r="I116" s="82"/>
      <c r="J116" s="83"/>
    </row>
    <row r="117" spans="1:10" ht="25.5">
      <c r="A117" s="10" t="s">
        <v>115</v>
      </c>
      <c r="B117" s="75"/>
      <c r="C117" s="47"/>
      <c r="D117" s="75"/>
      <c r="E117" s="44"/>
      <c r="F117" s="46">
        <v>406800</v>
      </c>
      <c r="G117" s="46">
        <v>406800</v>
      </c>
      <c r="H117" s="44">
        <f t="shared" si="9"/>
        <v>1</v>
      </c>
      <c r="I117" s="82"/>
      <c r="J117" s="83"/>
    </row>
    <row r="118" spans="1:10" ht="41.25" customHeight="1">
      <c r="A118" s="10" t="s">
        <v>116</v>
      </c>
      <c r="B118" s="75"/>
      <c r="C118" s="47"/>
      <c r="D118" s="75"/>
      <c r="E118" s="44"/>
      <c r="F118" s="46">
        <v>93640</v>
      </c>
      <c r="G118" s="46">
        <v>93640</v>
      </c>
      <c r="H118" s="44">
        <f t="shared" si="9"/>
        <v>1</v>
      </c>
      <c r="I118" s="82"/>
      <c r="J118" s="83"/>
    </row>
    <row r="119" spans="1:10" ht="41.25" customHeight="1">
      <c r="A119" s="159" t="s">
        <v>117</v>
      </c>
      <c r="B119" s="75"/>
      <c r="C119" s="47"/>
      <c r="D119" s="75"/>
      <c r="E119" s="44"/>
      <c r="F119" s="46">
        <v>299744.33</v>
      </c>
      <c r="G119" s="46">
        <v>299744.33</v>
      </c>
      <c r="H119" s="44">
        <f t="shared" si="9"/>
        <v>1</v>
      </c>
      <c r="J119" s="83"/>
    </row>
    <row r="120" spans="1:10" ht="39" customHeight="1">
      <c r="A120" s="157" t="s">
        <v>420</v>
      </c>
      <c r="B120" s="75">
        <v>10.5</v>
      </c>
      <c r="C120" s="47">
        <v>10.9</v>
      </c>
      <c r="D120" s="75">
        <f aca="true" t="shared" si="10" ref="D120:D127">C120-B120</f>
        <v>0.40000000000000036</v>
      </c>
      <c r="E120" s="46">
        <f>C120/B120</f>
        <v>1.0380952380952382</v>
      </c>
      <c r="F120" s="81"/>
      <c r="G120" s="81"/>
      <c r="H120" s="82"/>
      <c r="I120" s="82"/>
      <c r="J120" s="420" t="s">
        <v>121</v>
      </c>
    </row>
    <row r="121" spans="1:10" ht="54.75" customHeight="1">
      <c r="A121" s="157" t="s">
        <v>118</v>
      </c>
      <c r="B121" s="75">
        <v>290</v>
      </c>
      <c r="C121" s="47">
        <v>566</v>
      </c>
      <c r="D121" s="75">
        <f t="shared" si="10"/>
        <v>276</v>
      </c>
      <c r="E121" s="46">
        <f aca="true" t="shared" si="11" ref="E121:E127">C121/B121</f>
        <v>1.9517241379310344</v>
      </c>
      <c r="F121" s="81"/>
      <c r="G121" s="81"/>
      <c r="H121" s="82"/>
      <c r="I121" s="82"/>
      <c r="J121" s="421"/>
    </row>
    <row r="122" spans="1:10" ht="25.5">
      <c r="A122" s="157" t="s">
        <v>119</v>
      </c>
      <c r="B122" s="75">
        <v>44000</v>
      </c>
      <c r="C122" s="47">
        <v>45707</v>
      </c>
      <c r="D122" s="75">
        <f t="shared" si="10"/>
        <v>1707</v>
      </c>
      <c r="E122" s="46">
        <f t="shared" si="11"/>
        <v>1.0387954545454545</v>
      </c>
      <c r="F122" s="84"/>
      <c r="G122" s="84"/>
      <c r="H122" s="44"/>
      <c r="I122" s="44"/>
      <c r="J122" s="421"/>
    </row>
    <row r="123" spans="1:10" ht="30" customHeight="1">
      <c r="A123" s="157" t="s">
        <v>120</v>
      </c>
      <c r="B123" s="75">
        <v>45</v>
      </c>
      <c r="C123" s="47">
        <v>58.5</v>
      </c>
      <c r="D123" s="150">
        <f t="shared" si="10"/>
        <v>13.5</v>
      </c>
      <c r="E123" s="46">
        <f t="shared" si="11"/>
        <v>1.3</v>
      </c>
      <c r="F123" s="81"/>
      <c r="G123" s="81"/>
      <c r="H123" s="82"/>
      <c r="I123" s="82"/>
      <c r="J123" s="422"/>
    </row>
    <row r="124" spans="1:10" ht="13.5">
      <c r="A124" s="79" t="s">
        <v>122</v>
      </c>
      <c r="B124" s="72">
        <f>SUM(B120:B123)</f>
        <v>44345.5</v>
      </c>
      <c r="C124" s="72">
        <f>SUM(C120:C123)</f>
        <v>46342.4</v>
      </c>
      <c r="D124" s="72">
        <f>SUM(D120:D123)</f>
        <v>1996.9</v>
      </c>
      <c r="E124" s="46">
        <f t="shared" si="11"/>
        <v>1.0450304991487298</v>
      </c>
      <c r="F124" s="46">
        <f>SUM(F114:F119)</f>
        <v>40469622.239999995</v>
      </c>
      <c r="G124" s="46">
        <f>SUM(G114:G119)</f>
        <v>40469622.239999995</v>
      </c>
      <c r="H124" s="44">
        <f>G124/F124</f>
        <v>1</v>
      </c>
      <c r="I124" s="44"/>
      <c r="J124" s="5"/>
    </row>
    <row r="125" spans="1:10" ht="52.5" customHeight="1">
      <c r="A125" s="157" t="s">
        <v>123</v>
      </c>
      <c r="B125" s="74">
        <v>15.5</v>
      </c>
      <c r="C125" s="74">
        <v>15.7</v>
      </c>
      <c r="D125" s="75">
        <f t="shared" si="10"/>
        <v>0.1999999999999993</v>
      </c>
      <c r="E125" s="46">
        <f t="shared" si="11"/>
        <v>1.0129032258064516</v>
      </c>
      <c r="F125" s="80"/>
      <c r="G125" s="80"/>
      <c r="H125" s="44"/>
      <c r="I125" s="82"/>
      <c r="J125" s="423" t="s">
        <v>121</v>
      </c>
    </row>
    <row r="126" spans="1:10" ht="51">
      <c r="A126" s="157" t="s">
        <v>124</v>
      </c>
      <c r="B126" s="72">
        <v>57500</v>
      </c>
      <c r="C126" s="72">
        <v>57575</v>
      </c>
      <c r="D126" s="75">
        <f t="shared" si="10"/>
        <v>75</v>
      </c>
      <c r="E126" s="46">
        <f t="shared" si="11"/>
        <v>1.001304347826087</v>
      </c>
      <c r="F126" s="46"/>
      <c r="G126" s="46"/>
      <c r="H126" s="44"/>
      <c r="I126" s="44"/>
      <c r="J126" s="424"/>
    </row>
    <row r="127" spans="1:10" ht="38.25">
      <c r="A127" s="160" t="s">
        <v>125</v>
      </c>
      <c r="B127" s="75">
        <v>650</v>
      </c>
      <c r="C127" s="47">
        <v>593</v>
      </c>
      <c r="D127" s="75">
        <f t="shared" si="10"/>
        <v>-57</v>
      </c>
      <c r="E127" s="46">
        <f t="shared" si="11"/>
        <v>0.9123076923076923</v>
      </c>
      <c r="F127" s="46"/>
      <c r="G127" s="46"/>
      <c r="H127" s="44"/>
      <c r="I127" s="44"/>
      <c r="J127" s="383" t="s">
        <v>408</v>
      </c>
    </row>
    <row r="128" spans="1:10" ht="53.25" customHeight="1">
      <c r="A128" s="157" t="s">
        <v>126</v>
      </c>
      <c r="B128" s="75">
        <v>185</v>
      </c>
      <c r="C128" s="47">
        <v>339</v>
      </c>
      <c r="D128" s="75">
        <f>C128-B128</f>
        <v>154</v>
      </c>
      <c r="E128" s="46">
        <f>C128/B128</f>
        <v>1.8324324324324324</v>
      </c>
      <c r="F128" s="81"/>
      <c r="G128" s="81"/>
      <c r="H128" s="82"/>
      <c r="I128" s="82"/>
      <c r="J128" s="384"/>
    </row>
    <row r="129" spans="1:10" ht="45.75" customHeight="1">
      <c r="A129" s="157" t="s">
        <v>127</v>
      </c>
      <c r="B129" s="161">
        <v>47.5</v>
      </c>
      <c r="C129" s="47">
        <v>48.3</v>
      </c>
      <c r="D129" s="161">
        <f>C129-B129</f>
        <v>0.7999999999999972</v>
      </c>
      <c r="E129" s="46">
        <f>C129/B129</f>
        <v>1.0168421052631578</v>
      </c>
      <c r="F129" s="81"/>
      <c r="G129" s="81"/>
      <c r="H129" s="82"/>
      <c r="I129" s="82"/>
      <c r="J129" s="46" t="s">
        <v>128</v>
      </c>
    </row>
    <row r="130" spans="1:10" ht="25.5">
      <c r="A130" s="5" t="s">
        <v>453</v>
      </c>
      <c r="B130" s="75"/>
      <c r="C130" s="47"/>
      <c r="D130" s="75"/>
      <c r="E130" s="44"/>
      <c r="F130" s="44">
        <f>F131/F590</f>
        <v>0.04961896849859346</v>
      </c>
      <c r="G130" s="44">
        <f>G131/G590</f>
        <v>0.05040576197622852</v>
      </c>
      <c r="H130" s="44"/>
      <c r="I130" s="44"/>
      <c r="J130" s="62"/>
    </row>
    <row r="131" spans="1:10" ht="12.75">
      <c r="A131" s="4" t="s">
        <v>477</v>
      </c>
      <c r="B131" s="164">
        <f>B112+B124+B125+B126+B127+B128+B129</f>
        <v>104910.5</v>
      </c>
      <c r="C131" s="164">
        <f>C112+C124+C125+C126+C127+C128+C129</f>
        <v>107180.40000000001</v>
      </c>
      <c r="D131" s="164">
        <f>D112+D124+D125+D126+D127+D128+D129</f>
        <v>2269.9</v>
      </c>
      <c r="E131" s="26">
        <f>C131/B131</f>
        <v>1.0216365378108008</v>
      </c>
      <c r="F131" s="29">
        <f>F112+F124</f>
        <v>105977284.55</v>
      </c>
      <c r="G131" s="29">
        <f>G112+G124</f>
        <v>105918248.25</v>
      </c>
      <c r="H131" s="26">
        <f>G131/F131</f>
        <v>0.9994429343962654</v>
      </c>
      <c r="I131" s="26">
        <f>E131/H131</f>
        <v>1.0222059735986246</v>
      </c>
      <c r="J131" s="78"/>
    </row>
    <row r="132" spans="1:10" ht="12.75">
      <c r="A132" s="348" t="s">
        <v>7</v>
      </c>
      <c r="B132" s="337"/>
      <c r="C132" s="337"/>
      <c r="D132" s="337"/>
      <c r="E132" s="337"/>
      <c r="F132" s="337"/>
      <c r="G132" s="337"/>
      <c r="H132" s="337"/>
      <c r="I132" s="337"/>
      <c r="J132" s="332"/>
    </row>
    <row r="133" spans="1:10" ht="38.25">
      <c r="A133" s="1" t="s">
        <v>134</v>
      </c>
      <c r="B133" s="170">
        <v>9</v>
      </c>
      <c r="C133" s="170">
        <v>13</v>
      </c>
      <c r="D133" s="172">
        <f>C133-B133</f>
        <v>4</v>
      </c>
      <c r="E133" s="64">
        <f>C133/B133</f>
        <v>1.4444444444444444</v>
      </c>
      <c r="F133" s="168">
        <v>875000</v>
      </c>
      <c r="G133" s="168">
        <v>874990</v>
      </c>
      <c r="H133" s="38"/>
      <c r="I133" s="24"/>
      <c r="J133" s="433" t="s">
        <v>357</v>
      </c>
    </row>
    <row r="134" spans="1:10" ht="44.25" customHeight="1">
      <c r="A134" s="1" t="s">
        <v>346</v>
      </c>
      <c r="B134" s="170">
        <v>54</v>
      </c>
      <c r="C134" s="170">
        <v>166</v>
      </c>
      <c r="D134" s="172">
        <f aca="true" t="shared" si="12" ref="D134:D143">C134-B134</f>
        <v>112</v>
      </c>
      <c r="E134" s="64">
        <f aca="true" t="shared" si="13" ref="E134:E143">C134/B134</f>
        <v>3.074074074074074</v>
      </c>
      <c r="F134" s="168"/>
      <c r="G134" s="168"/>
      <c r="H134" s="43"/>
      <c r="I134" s="24"/>
      <c r="J134" s="434"/>
    </row>
    <row r="135" spans="1:10" ht="38.25">
      <c r="A135" s="5" t="s">
        <v>135</v>
      </c>
      <c r="B135" s="170">
        <v>18</v>
      </c>
      <c r="C135" s="170">
        <v>18</v>
      </c>
      <c r="D135" s="172">
        <f t="shared" si="12"/>
        <v>0</v>
      </c>
      <c r="E135" s="64">
        <f t="shared" si="13"/>
        <v>1</v>
      </c>
      <c r="F135" s="168"/>
      <c r="G135" s="168"/>
      <c r="H135" s="43"/>
      <c r="I135" s="24"/>
      <c r="J135" s="76"/>
    </row>
    <row r="136" spans="1:10" ht="38.25">
      <c r="A136" s="5" t="s">
        <v>136</v>
      </c>
      <c r="B136" s="171">
        <v>5</v>
      </c>
      <c r="C136" s="170">
        <v>5</v>
      </c>
      <c r="D136" s="172">
        <f t="shared" si="12"/>
        <v>0</v>
      </c>
      <c r="E136" s="64">
        <f t="shared" si="13"/>
        <v>1</v>
      </c>
      <c r="F136" s="169">
        <v>1299743.8</v>
      </c>
      <c r="G136" s="39">
        <v>1299743.8</v>
      </c>
      <c r="H136" s="43">
        <f aca="true" t="shared" si="14" ref="H136:H143">G136/F136</f>
        <v>1</v>
      </c>
      <c r="I136" s="24"/>
      <c r="J136" s="3"/>
    </row>
    <row r="137" spans="1:10" ht="38.25">
      <c r="A137" s="5" t="s">
        <v>137</v>
      </c>
      <c r="B137" s="171">
        <v>98</v>
      </c>
      <c r="C137" s="170">
        <v>98</v>
      </c>
      <c r="D137" s="172">
        <f t="shared" si="12"/>
        <v>0</v>
      </c>
      <c r="E137" s="64">
        <f t="shared" si="13"/>
        <v>1</v>
      </c>
      <c r="F137" s="169">
        <v>7855654.15</v>
      </c>
      <c r="G137" s="39">
        <v>7855654.15</v>
      </c>
      <c r="H137" s="43">
        <f t="shared" si="14"/>
        <v>1</v>
      </c>
      <c r="I137" s="24"/>
      <c r="J137" s="3"/>
    </row>
    <row r="138" spans="1:10" ht="38.25">
      <c r="A138" s="5" t="s">
        <v>138</v>
      </c>
      <c r="B138" s="171">
        <v>0</v>
      </c>
      <c r="C138" s="170">
        <v>0</v>
      </c>
      <c r="D138" s="172">
        <f t="shared" si="12"/>
        <v>0</v>
      </c>
      <c r="E138" s="64">
        <v>0</v>
      </c>
      <c r="F138" s="39"/>
      <c r="G138" s="39"/>
      <c r="H138" s="24"/>
      <c r="I138" s="24"/>
      <c r="J138" s="3"/>
    </row>
    <row r="139" spans="1:10" ht="25.5">
      <c r="A139" s="5" t="s">
        <v>139</v>
      </c>
      <c r="B139" s="171">
        <v>0</v>
      </c>
      <c r="C139" s="170">
        <v>0</v>
      </c>
      <c r="D139" s="172">
        <f t="shared" si="12"/>
        <v>0</v>
      </c>
      <c r="E139" s="64">
        <v>0</v>
      </c>
      <c r="F139" s="39"/>
      <c r="G139" s="39"/>
      <c r="H139" s="24"/>
      <c r="I139" s="24"/>
      <c r="J139" s="3"/>
    </row>
    <row r="140" spans="1:10" ht="38.25">
      <c r="A140" s="5" t="s">
        <v>140</v>
      </c>
      <c r="B140" s="171">
        <v>136</v>
      </c>
      <c r="C140" s="170">
        <v>136</v>
      </c>
      <c r="D140" s="172">
        <f t="shared" si="12"/>
        <v>0</v>
      </c>
      <c r="E140" s="64">
        <f t="shared" si="13"/>
        <v>1</v>
      </c>
      <c r="F140" s="169">
        <v>62637.77</v>
      </c>
      <c r="G140" s="39">
        <v>62637.77</v>
      </c>
      <c r="H140" s="43">
        <f t="shared" si="14"/>
        <v>1</v>
      </c>
      <c r="I140" s="24"/>
      <c r="J140" s="3"/>
    </row>
    <row r="141" spans="1:10" ht="12.75">
      <c r="A141" s="5" t="s">
        <v>141</v>
      </c>
      <c r="B141" s="171">
        <v>10</v>
      </c>
      <c r="C141" s="171">
        <v>10</v>
      </c>
      <c r="D141" s="172">
        <f t="shared" si="12"/>
        <v>0</v>
      </c>
      <c r="E141" s="64">
        <f t="shared" si="13"/>
        <v>1</v>
      </c>
      <c r="F141" s="169"/>
      <c r="G141" s="39"/>
      <c r="H141" s="24"/>
      <c r="I141" s="24"/>
      <c r="J141" s="3"/>
    </row>
    <row r="142" spans="1:10" ht="12.75">
      <c r="A142" s="5" t="s">
        <v>142</v>
      </c>
      <c r="B142" s="40">
        <v>0.275</v>
      </c>
      <c r="C142" s="40">
        <v>0.275</v>
      </c>
      <c r="D142" s="172">
        <f t="shared" si="12"/>
        <v>0</v>
      </c>
      <c r="E142" s="64">
        <f t="shared" si="13"/>
        <v>1</v>
      </c>
      <c r="F142" s="169"/>
      <c r="G142" s="39"/>
      <c r="H142" s="24"/>
      <c r="I142" s="24"/>
      <c r="J142" s="3"/>
    </row>
    <row r="143" spans="1:10" ht="25.5">
      <c r="A143" s="5" t="s">
        <v>143</v>
      </c>
      <c r="B143" s="171">
        <v>28</v>
      </c>
      <c r="C143" s="171">
        <v>28</v>
      </c>
      <c r="D143" s="172">
        <f t="shared" si="12"/>
        <v>0</v>
      </c>
      <c r="E143" s="64">
        <f t="shared" si="13"/>
        <v>1</v>
      </c>
      <c r="F143" s="169">
        <v>7441159</v>
      </c>
      <c r="G143" s="39">
        <v>7441159</v>
      </c>
      <c r="H143" s="43">
        <f t="shared" si="14"/>
        <v>1</v>
      </c>
      <c r="I143" s="24"/>
      <c r="J143" s="3"/>
    </row>
    <row r="144" spans="1:10" ht="25.5">
      <c r="A144" s="1" t="s">
        <v>453</v>
      </c>
      <c r="B144" s="3"/>
      <c r="C144" s="3"/>
      <c r="D144" s="3"/>
      <c r="E144" s="24"/>
      <c r="F144" s="24">
        <f>F145/F590</f>
        <v>0.00820957678953743</v>
      </c>
      <c r="G144" s="24">
        <f>G145/G590</f>
        <v>0.008344397269084773</v>
      </c>
      <c r="H144" s="24"/>
      <c r="I144" s="24"/>
      <c r="J144" s="3"/>
    </row>
    <row r="145" spans="1:10" ht="12.75">
      <c r="A145" s="4" t="s">
        <v>478</v>
      </c>
      <c r="B145" s="42">
        <f>SUM(B133:B141)</f>
        <v>330</v>
      </c>
      <c r="C145" s="42">
        <f>SUM(C133:C143)</f>
        <v>474.275</v>
      </c>
      <c r="D145" s="42">
        <f>C145-B145</f>
        <v>144.27499999999998</v>
      </c>
      <c r="E145" s="26">
        <v>1.5</v>
      </c>
      <c r="F145" s="29">
        <f>SUM(F133:F143)</f>
        <v>17534194.72</v>
      </c>
      <c r="G145" s="29">
        <f>SUM(G133:G143)</f>
        <v>17534184.72</v>
      </c>
      <c r="H145" s="26">
        <f>G145/F145</f>
        <v>0.9999994296858133</v>
      </c>
      <c r="I145" s="26">
        <f>E145/H145</f>
        <v>1.5000008554717679</v>
      </c>
      <c r="J145" s="26"/>
    </row>
    <row r="146" spans="1:10" ht="12.75">
      <c r="A146" s="348" t="s">
        <v>8</v>
      </c>
      <c r="B146" s="337"/>
      <c r="C146" s="337"/>
      <c r="D146" s="337"/>
      <c r="E146" s="337"/>
      <c r="F146" s="337"/>
      <c r="G146" s="337"/>
      <c r="H146" s="337"/>
      <c r="I146" s="337"/>
      <c r="J146" s="332"/>
    </row>
    <row r="147" spans="1:10" ht="12.75">
      <c r="A147" s="68" t="s">
        <v>350</v>
      </c>
      <c r="B147" s="3"/>
      <c r="C147" s="3"/>
      <c r="D147" s="3"/>
      <c r="E147" s="24"/>
      <c r="F147" s="25"/>
      <c r="G147" s="25"/>
      <c r="H147" s="24"/>
      <c r="I147" s="24"/>
      <c r="J147" s="3"/>
    </row>
    <row r="148" spans="1:10" ht="25.5">
      <c r="A148" s="63" t="s">
        <v>352</v>
      </c>
      <c r="B148" s="3">
        <v>6</v>
      </c>
      <c r="C148" s="3">
        <v>6</v>
      </c>
      <c r="D148" s="3">
        <f>C148-B148</f>
        <v>0</v>
      </c>
      <c r="E148" s="24">
        <f>C148/B148</f>
        <v>1</v>
      </c>
      <c r="F148" s="25">
        <v>61900</v>
      </c>
      <c r="G148" s="25">
        <v>61900</v>
      </c>
      <c r="H148" s="24">
        <f>G148/F148</f>
        <v>1</v>
      </c>
      <c r="I148" s="24"/>
      <c r="J148" s="3"/>
    </row>
    <row r="149" spans="1:10" ht="12.75">
      <c r="A149" s="68" t="s">
        <v>351</v>
      </c>
      <c r="B149" s="3"/>
      <c r="C149" s="3"/>
      <c r="D149" s="3"/>
      <c r="E149" s="24"/>
      <c r="F149" s="25"/>
      <c r="G149" s="25"/>
      <c r="H149" s="24"/>
      <c r="I149" s="24"/>
      <c r="J149" s="3"/>
    </row>
    <row r="150" spans="1:10" ht="25.5">
      <c r="A150" s="63" t="s">
        <v>352</v>
      </c>
      <c r="B150" s="3"/>
      <c r="C150" s="3"/>
      <c r="D150" s="3"/>
      <c r="E150" s="24"/>
      <c r="F150" s="25">
        <v>11600</v>
      </c>
      <c r="G150" s="25">
        <v>11600</v>
      </c>
      <c r="H150" s="24">
        <f>G150/F150</f>
        <v>1</v>
      </c>
      <c r="I150" s="24"/>
      <c r="J150" s="3"/>
    </row>
    <row r="151" spans="1:10" ht="12.75">
      <c r="A151" s="68" t="s">
        <v>394</v>
      </c>
      <c r="B151" s="3"/>
      <c r="C151" s="3"/>
      <c r="D151" s="3"/>
      <c r="E151" s="24"/>
      <c r="F151" s="25"/>
      <c r="G151" s="25"/>
      <c r="H151" s="24"/>
      <c r="I151" s="24"/>
      <c r="J151" s="3"/>
    </row>
    <row r="152" spans="1:10" ht="45" customHeight="1">
      <c r="A152" s="63" t="s">
        <v>352</v>
      </c>
      <c r="B152" s="3"/>
      <c r="C152" s="3"/>
      <c r="D152" s="3"/>
      <c r="E152" s="24"/>
      <c r="F152" s="25">
        <v>6500</v>
      </c>
      <c r="G152" s="25">
        <v>0</v>
      </c>
      <c r="H152" s="24">
        <f>G152/F152</f>
        <v>0</v>
      </c>
      <c r="I152" s="24"/>
      <c r="J152" s="151" t="s">
        <v>131</v>
      </c>
    </row>
    <row r="153" spans="1:10" ht="12.75">
      <c r="A153" s="68" t="s">
        <v>335</v>
      </c>
      <c r="B153" s="3"/>
      <c r="C153" s="3"/>
      <c r="D153" s="3"/>
      <c r="E153" s="24"/>
      <c r="F153" s="25"/>
      <c r="G153" s="25"/>
      <c r="H153" s="24"/>
      <c r="I153" s="24"/>
      <c r="J153" s="3"/>
    </row>
    <row r="154" spans="1:10" ht="33.75">
      <c r="A154" s="63" t="s">
        <v>352</v>
      </c>
      <c r="B154" s="3">
        <v>2</v>
      </c>
      <c r="C154" s="47">
        <v>0</v>
      </c>
      <c r="D154" s="3">
        <f>C154-B154</f>
        <v>-2</v>
      </c>
      <c r="E154" s="24">
        <f>C154/B154</f>
        <v>0</v>
      </c>
      <c r="F154" s="25">
        <v>32991.7</v>
      </c>
      <c r="G154" s="46">
        <v>0</v>
      </c>
      <c r="H154" s="24">
        <f>G154/F154</f>
        <v>0</v>
      </c>
      <c r="I154" s="24"/>
      <c r="J154" s="241" t="s">
        <v>358</v>
      </c>
    </row>
    <row r="155" spans="1:10" ht="12.75">
      <c r="A155" s="68" t="s">
        <v>422</v>
      </c>
      <c r="B155" s="3"/>
      <c r="C155" s="3"/>
      <c r="D155" s="3"/>
      <c r="E155" s="24"/>
      <c r="F155" s="25"/>
      <c r="G155" s="25"/>
      <c r="H155" s="24"/>
      <c r="I155" s="24"/>
      <c r="J155" s="3"/>
    </row>
    <row r="156" spans="1:10" ht="33.75">
      <c r="A156" s="63" t="s">
        <v>352</v>
      </c>
      <c r="B156" s="3">
        <v>1</v>
      </c>
      <c r="C156" s="3">
        <v>1</v>
      </c>
      <c r="D156" s="3">
        <f>C156-B156</f>
        <v>0</v>
      </c>
      <c r="E156" s="24">
        <f>C156/B156</f>
        <v>1</v>
      </c>
      <c r="F156" s="25">
        <v>18500</v>
      </c>
      <c r="G156" s="25">
        <v>14800</v>
      </c>
      <c r="H156" s="24">
        <f>G156/F156</f>
        <v>0.8</v>
      </c>
      <c r="I156" s="24"/>
      <c r="J156" s="326" t="s">
        <v>437</v>
      </c>
    </row>
    <row r="157" spans="1:10" ht="12.75">
      <c r="A157" s="68" t="s">
        <v>327</v>
      </c>
      <c r="B157" s="3"/>
      <c r="C157" s="3"/>
      <c r="D157" s="3"/>
      <c r="E157" s="24"/>
      <c r="F157" s="25"/>
      <c r="G157" s="25"/>
      <c r="H157" s="24"/>
      <c r="I157" s="24"/>
      <c r="J157" s="3"/>
    </row>
    <row r="158" spans="1:10" ht="25.5">
      <c r="A158" s="63" t="s">
        <v>352</v>
      </c>
      <c r="B158" s="47">
        <v>1</v>
      </c>
      <c r="C158" s="47">
        <v>1</v>
      </c>
      <c r="D158" s="3">
        <f>C158-B158</f>
        <v>0</v>
      </c>
      <c r="E158" s="24">
        <f>C158/B158</f>
        <v>1</v>
      </c>
      <c r="F158" s="25">
        <v>9500</v>
      </c>
      <c r="G158" s="25">
        <v>9500</v>
      </c>
      <c r="H158" s="24">
        <f>G158/F158</f>
        <v>1</v>
      </c>
      <c r="I158" s="24"/>
      <c r="J158" s="3"/>
    </row>
    <row r="159" spans="1:10" ht="12.75">
      <c r="A159" s="167" t="s">
        <v>132</v>
      </c>
      <c r="B159" s="3"/>
      <c r="C159" s="3"/>
      <c r="D159" s="3"/>
      <c r="E159" s="24"/>
      <c r="F159" s="25"/>
      <c r="G159" s="25"/>
      <c r="H159" s="24"/>
      <c r="I159" s="24"/>
      <c r="J159" s="3"/>
    </row>
    <row r="160" spans="1:10" ht="26.25" customHeight="1">
      <c r="A160" s="63" t="s">
        <v>352</v>
      </c>
      <c r="B160" s="3">
        <v>1</v>
      </c>
      <c r="C160" s="3">
        <v>0</v>
      </c>
      <c r="D160" s="3">
        <f>C160-B160</f>
        <v>-1</v>
      </c>
      <c r="E160" s="24">
        <f>C160/B160</f>
        <v>0</v>
      </c>
      <c r="F160" s="25">
        <v>18500</v>
      </c>
      <c r="G160" s="25">
        <v>0</v>
      </c>
      <c r="H160" s="24">
        <f>G160/F160</f>
        <v>0</v>
      </c>
      <c r="I160" s="24"/>
      <c r="J160" s="62" t="s">
        <v>440</v>
      </c>
    </row>
    <row r="161" spans="1:10" ht="12.75">
      <c r="A161" s="68" t="s">
        <v>328</v>
      </c>
      <c r="B161" s="3"/>
      <c r="C161" s="3"/>
      <c r="D161" s="3"/>
      <c r="E161" s="24"/>
      <c r="F161" s="25"/>
      <c r="G161" s="25"/>
      <c r="H161" s="24"/>
      <c r="I161" s="24"/>
      <c r="J161" s="3"/>
    </row>
    <row r="162" spans="1:10" ht="25.5">
      <c r="A162" s="63" t="s">
        <v>352</v>
      </c>
      <c r="B162" s="3">
        <v>1</v>
      </c>
      <c r="C162" s="47">
        <v>1</v>
      </c>
      <c r="D162" s="3">
        <f>C162-B162</f>
        <v>0</v>
      </c>
      <c r="E162" s="24">
        <f>C162/B162</f>
        <v>1</v>
      </c>
      <c r="F162" s="25">
        <v>18500</v>
      </c>
      <c r="G162" s="25">
        <v>9000</v>
      </c>
      <c r="H162" s="24">
        <f>G162/F162</f>
        <v>0.4864864864864865</v>
      </c>
      <c r="I162" s="24"/>
      <c r="J162" s="3" t="s">
        <v>330</v>
      </c>
    </row>
    <row r="163" spans="1:10" ht="12.75">
      <c r="A163" s="68" t="s">
        <v>329</v>
      </c>
      <c r="B163" s="3"/>
      <c r="C163" s="3"/>
      <c r="D163" s="3"/>
      <c r="E163" s="24"/>
      <c r="F163" s="25"/>
      <c r="G163" s="25"/>
      <c r="H163" s="24"/>
      <c r="I163" s="24"/>
      <c r="J163" s="3"/>
    </row>
    <row r="164" spans="1:10" ht="25.5">
      <c r="A164" s="63" t="s">
        <v>352</v>
      </c>
      <c r="B164" s="3">
        <v>4</v>
      </c>
      <c r="C164" s="47">
        <v>4</v>
      </c>
      <c r="D164" s="3">
        <f>C164-B164</f>
        <v>0</v>
      </c>
      <c r="E164" s="24">
        <f>C164/B164</f>
        <v>1</v>
      </c>
      <c r="F164" s="25">
        <v>45500</v>
      </c>
      <c r="G164" s="25">
        <v>45500</v>
      </c>
      <c r="H164" s="24">
        <f>G164/F164</f>
        <v>1</v>
      </c>
      <c r="I164" s="24"/>
      <c r="J164" s="3"/>
    </row>
    <row r="165" spans="1:10" ht="25.5">
      <c r="A165" s="5" t="s">
        <v>349</v>
      </c>
      <c r="B165" s="3">
        <v>16</v>
      </c>
      <c r="C165" s="47">
        <v>16</v>
      </c>
      <c r="D165" s="3">
        <f>C165-B165</f>
        <v>0</v>
      </c>
      <c r="E165" s="24">
        <f>C165/B165</f>
        <v>1</v>
      </c>
      <c r="F165" s="25"/>
      <c r="G165" s="25"/>
      <c r="H165" s="24"/>
      <c r="I165" s="24"/>
      <c r="J165" s="3"/>
    </row>
    <row r="166" spans="1:10" ht="51">
      <c r="A166" s="63" t="s">
        <v>133</v>
      </c>
      <c r="B166" s="109">
        <v>10.6</v>
      </c>
      <c r="C166" s="161">
        <v>10.6</v>
      </c>
      <c r="D166" s="108">
        <f>C166-B166</f>
        <v>0</v>
      </c>
      <c r="E166" s="24">
        <f>C166/B166</f>
        <v>1</v>
      </c>
      <c r="F166" s="25"/>
      <c r="G166" s="25"/>
      <c r="H166" s="24"/>
      <c r="I166" s="24"/>
      <c r="J166" s="3"/>
    </row>
    <row r="167" spans="1:10" ht="63.75">
      <c r="A167" s="63" t="s">
        <v>331</v>
      </c>
      <c r="B167" s="3">
        <v>100</v>
      </c>
      <c r="C167" s="109">
        <v>100</v>
      </c>
      <c r="D167" s="108">
        <f>C167-B167</f>
        <v>0</v>
      </c>
      <c r="E167" s="24">
        <f>C167/B167</f>
        <v>1</v>
      </c>
      <c r="F167" s="25"/>
      <c r="G167" s="25"/>
      <c r="H167" s="24"/>
      <c r="I167" s="24"/>
      <c r="J167" s="3"/>
    </row>
    <row r="168" spans="1:10" ht="89.25">
      <c r="A168" s="63" t="s">
        <v>332</v>
      </c>
      <c r="B168" s="3">
        <v>100</v>
      </c>
      <c r="C168" s="109">
        <v>100</v>
      </c>
      <c r="D168" s="108">
        <f>C168-B168</f>
        <v>0</v>
      </c>
      <c r="E168" s="24">
        <f>C168/B168</f>
        <v>1</v>
      </c>
      <c r="F168" s="25"/>
      <c r="G168" s="25"/>
      <c r="H168" s="24"/>
      <c r="I168" s="24"/>
      <c r="J168" s="3"/>
    </row>
    <row r="169" spans="1:10" ht="25.5">
      <c r="A169" s="1" t="s">
        <v>453</v>
      </c>
      <c r="B169" s="3"/>
      <c r="C169" s="3"/>
      <c r="D169" s="3"/>
      <c r="E169" s="24"/>
      <c r="F169" s="318">
        <f>F170/F590</f>
        <v>0.00010463966565179463</v>
      </c>
      <c r="G169" s="318">
        <f>G170/G590</f>
        <v>7.247851692996257E-05</v>
      </c>
      <c r="H169" s="24"/>
      <c r="I169" s="24"/>
      <c r="J169" s="3"/>
    </row>
    <row r="170" spans="1:10" ht="12.75">
      <c r="A170" s="4" t="s">
        <v>479</v>
      </c>
      <c r="B170" s="42">
        <f>SUM(B148:B168)</f>
        <v>242.6</v>
      </c>
      <c r="C170" s="42">
        <f>SUM(C148:C168)</f>
        <v>239.6</v>
      </c>
      <c r="D170" s="42">
        <f>C170-B170</f>
        <v>-3</v>
      </c>
      <c r="E170" s="26">
        <f>C170/B170</f>
        <v>0.9876339653751031</v>
      </c>
      <c r="F170" s="29">
        <f>SUM(F148:F164)</f>
        <v>223491.7</v>
      </c>
      <c r="G170" s="29">
        <f>SUM(G148:G164)</f>
        <v>152300</v>
      </c>
      <c r="H170" s="26">
        <f>G170/F170</f>
        <v>0.6814570742448153</v>
      </c>
      <c r="I170" s="26">
        <f>E170/H170</f>
        <v>1.4492973992082925</v>
      </c>
      <c r="J170" s="26"/>
    </row>
    <row r="171" spans="1:10" ht="12.75">
      <c r="A171" s="348" t="s">
        <v>9</v>
      </c>
      <c r="B171" s="337"/>
      <c r="C171" s="337"/>
      <c r="D171" s="337"/>
      <c r="E171" s="337"/>
      <c r="F171" s="337"/>
      <c r="G171" s="337"/>
      <c r="H171" s="337"/>
      <c r="I171" s="337"/>
      <c r="J171" s="332"/>
    </row>
    <row r="172" spans="1:10" ht="51">
      <c r="A172" s="131" t="s">
        <v>202</v>
      </c>
      <c r="B172" s="111"/>
      <c r="C172" s="111"/>
      <c r="D172" s="111"/>
      <c r="E172" s="132"/>
      <c r="F172" s="133">
        <f>'[1]ПРОГРАММА'!$N$9</f>
        <v>7695873.29</v>
      </c>
      <c r="G172" s="133">
        <v>7693779.05</v>
      </c>
      <c r="H172" s="132">
        <f aca="true" t="shared" si="15" ref="H172:H211">G172/F172</f>
        <v>0.9997278749375043</v>
      </c>
      <c r="I172" s="132"/>
      <c r="J172" s="325" t="s">
        <v>203</v>
      </c>
    </row>
    <row r="173" spans="1:10" ht="51">
      <c r="A173" s="135" t="s">
        <v>204</v>
      </c>
      <c r="B173" s="111"/>
      <c r="C173" s="111"/>
      <c r="D173" s="111"/>
      <c r="E173" s="132"/>
      <c r="F173" s="133">
        <f>'[1]ПРОГРАММА'!$N$14</f>
        <v>151706827.88</v>
      </c>
      <c r="G173" s="133">
        <v>151684475.67</v>
      </c>
      <c r="H173" s="132">
        <f t="shared" si="15"/>
        <v>0.9998526618062459</v>
      </c>
      <c r="I173" s="132"/>
      <c r="J173" s="325" t="s">
        <v>203</v>
      </c>
    </row>
    <row r="174" spans="1:10" ht="38.25">
      <c r="A174" s="131" t="s">
        <v>205</v>
      </c>
      <c r="B174" s="111"/>
      <c r="C174" s="111"/>
      <c r="D174" s="111"/>
      <c r="E174" s="132"/>
      <c r="F174" s="133">
        <f>'[1]ПРОГРАММА'!$N$16</f>
        <v>10031010</v>
      </c>
      <c r="G174" s="133">
        <f aca="true" t="shared" si="16" ref="G174:G212">F174</f>
        <v>10031010</v>
      </c>
      <c r="H174" s="132">
        <f t="shared" si="15"/>
        <v>1</v>
      </c>
      <c r="I174" s="132"/>
      <c r="J174" s="134"/>
    </row>
    <row r="175" spans="1:10" ht="25.5">
      <c r="A175" s="5" t="s">
        <v>206</v>
      </c>
      <c r="B175" s="111"/>
      <c r="C175" s="111"/>
      <c r="D175" s="111"/>
      <c r="E175" s="132"/>
      <c r="F175" s="133">
        <f>'[1]ПРОГРАММА'!$N$27</f>
        <v>99990</v>
      </c>
      <c r="G175" s="133">
        <f t="shared" si="16"/>
        <v>99990</v>
      </c>
      <c r="H175" s="132">
        <f t="shared" si="15"/>
        <v>1</v>
      </c>
      <c r="I175" s="132"/>
      <c r="J175" s="134"/>
    </row>
    <row r="176" spans="1:10" ht="76.5">
      <c r="A176" s="5" t="s">
        <v>207</v>
      </c>
      <c r="B176" s="111"/>
      <c r="C176" s="111"/>
      <c r="D176" s="111"/>
      <c r="E176" s="132"/>
      <c r="F176" s="133">
        <f>'[1]ПРОГРАММА'!$N$28</f>
        <v>296018.77</v>
      </c>
      <c r="G176" s="133">
        <f t="shared" si="16"/>
        <v>296018.77</v>
      </c>
      <c r="H176" s="132">
        <f t="shared" si="15"/>
        <v>1</v>
      </c>
      <c r="I176" s="132"/>
      <c r="J176" s="61"/>
    </row>
    <row r="177" spans="1:10" ht="38.25">
      <c r="A177" s="5" t="s">
        <v>208</v>
      </c>
      <c r="B177" s="111"/>
      <c r="C177" s="111"/>
      <c r="D177" s="111"/>
      <c r="E177" s="132"/>
      <c r="F177" s="133">
        <f>'[1]ПРОГРАММА'!$N$30</f>
        <v>789401.62</v>
      </c>
      <c r="G177" s="133">
        <f t="shared" si="16"/>
        <v>789401.62</v>
      </c>
      <c r="H177" s="132">
        <f t="shared" si="15"/>
        <v>1</v>
      </c>
      <c r="I177" s="132"/>
      <c r="J177" s="134"/>
    </row>
    <row r="178" spans="1:10" ht="89.25">
      <c r="A178" s="131" t="s">
        <v>209</v>
      </c>
      <c r="B178" s="111"/>
      <c r="C178" s="111"/>
      <c r="D178" s="111"/>
      <c r="E178" s="132"/>
      <c r="F178" s="133">
        <f>'[1]ПРОГРАММА'!$N$31</f>
        <v>495744</v>
      </c>
      <c r="G178" s="133">
        <f t="shared" si="16"/>
        <v>495744</v>
      </c>
      <c r="H178" s="132">
        <f t="shared" si="15"/>
        <v>1</v>
      </c>
      <c r="I178" s="132"/>
      <c r="J178" s="61"/>
    </row>
    <row r="179" spans="1:10" ht="12.75">
      <c r="A179" s="135" t="s">
        <v>210</v>
      </c>
      <c r="B179" s="111"/>
      <c r="C179" s="111"/>
      <c r="D179" s="111"/>
      <c r="E179" s="132"/>
      <c r="F179" s="133">
        <f>'[1]ПРОГРАММА'!$N$33</f>
        <v>4531845.02</v>
      </c>
      <c r="G179" s="133">
        <f t="shared" si="16"/>
        <v>4531845.02</v>
      </c>
      <c r="H179" s="132">
        <f t="shared" si="15"/>
        <v>1</v>
      </c>
      <c r="I179" s="132"/>
      <c r="J179" s="128"/>
    </row>
    <row r="180" spans="1:10" ht="51">
      <c r="A180" s="135" t="s">
        <v>211</v>
      </c>
      <c r="B180" s="111"/>
      <c r="C180" s="111"/>
      <c r="D180" s="111"/>
      <c r="E180" s="132"/>
      <c r="F180" s="133">
        <f>'[1]ПРОГРАММА'!$N$48</f>
        <v>83212757.61</v>
      </c>
      <c r="G180" s="133">
        <v>83186124.55</v>
      </c>
      <c r="H180" s="132">
        <f t="shared" si="15"/>
        <v>0.9996799401826721</v>
      </c>
      <c r="I180" s="132"/>
      <c r="J180" s="61"/>
    </row>
    <row r="181" spans="1:10" ht="38.25">
      <c r="A181" s="135" t="s">
        <v>212</v>
      </c>
      <c r="B181" s="111"/>
      <c r="C181" s="111"/>
      <c r="D181" s="111"/>
      <c r="E181" s="132"/>
      <c r="F181" s="133">
        <f>'[1]ПРОГРАММА'!$N$50</f>
        <v>30595180.64</v>
      </c>
      <c r="G181" s="133">
        <f t="shared" si="16"/>
        <v>30595180.64</v>
      </c>
      <c r="H181" s="132">
        <f t="shared" si="15"/>
        <v>1</v>
      </c>
      <c r="I181" s="132"/>
      <c r="J181" s="61"/>
    </row>
    <row r="182" spans="1:10" ht="51">
      <c r="A182" s="131" t="s">
        <v>213</v>
      </c>
      <c r="B182" s="111"/>
      <c r="C182" s="111"/>
      <c r="D182" s="111"/>
      <c r="E182" s="132"/>
      <c r="F182" s="133">
        <f>'[1]ПРОГРАММА'!$N$52</f>
        <v>5359527.06</v>
      </c>
      <c r="G182" s="133">
        <f t="shared" si="16"/>
        <v>5359527.06</v>
      </c>
      <c r="H182" s="132">
        <f t="shared" si="15"/>
        <v>1</v>
      </c>
      <c r="I182" s="132"/>
      <c r="J182" s="61"/>
    </row>
    <row r="183" spans="1:10" ht="25.5">
      <c r="A183" s="131" t="s">
        <v>214</v>
      </c>
      <c r="B183" s="111"/>
      <c r="C183" s="111"/>
      <c r="D183" s="111"/>
      <c r="E183" s="132"/>
      <c r="F183" s="133">
        <f>'[1]ПРОГРАММА'!$N$54</f>
        <v>149509</v>
      </c>
      <c r="G183" s="133">
        <f t="shared" si="16"/>
        <v>149509</v>
      </c>
      <c r="H183" s="132">
        <f t="shared" si="15"/>
        <v>1</v>
      </c>
      <c r="I183" s="132"/>
      <c r="J183" s="61"/>
    </row>
    <row r="184" spans="1:10" ht="38.25">
      <c r="A184" s="5" t="s">
        <v>215</v>
      </c>
      <c r="B184" s="111"/>
      <c r="C184" s="111"/>
      <c r="D184" s="111"/>
      <c r="E184" s="132"/>
      <c r="F184" s="133">
        <f>'[1]ПРОГРАММА'!$N$59</f>
        <v>70863.35</v>
      </c>
      <c r="G184" s="133">
        <f t="shared" si="16"/>
        <v>70863.35</v>
      </c>
      <c r="H184" s="132">
        <f t="shared" si="15"/>
        <v>1</v>
      </c>
      <c r="I184" s="132"/>
      <c r="J184" s="61"/>
    </row>
    <row r="185" spans="1:10" ht="12.75">
      <c r="A185" s="5" t="s">
        <v>216</v>
      </c>
      <c r="B185" s="111"/>
      <c r="C185" s="111"/>
      <c r="D185" s="111"/>
      <c r="E185" s="132"/>
      <c r="F185" s="133">
        <v>662750</v>
      </c>
      <c r="G185" s="133">
        <f t="shared" si="16"/>
        <v>662750</v>
      </c>
      <c r="H185" s="132">
        <f t="shared" si="15"/>
        <v>1</v>
      </c>
      <c r="I185" s="132"/>
      <c r="J185" s="127"/>
    </row>
    <row r="186" spans="1:10" ht="63.75">
      <c r="A186" s="5" t="s">
        <v>217</v>
      </c>
      <c r="B186" s="111"/>
      <c r="C186" s="111"/>
      <c r="D186" s="111"/>
      <c r="E186" s="132"/>
      <c r="F186" s="133">
        <v>386875</v>
      </c>
      <c r="G186" s="133">
        <f t="shared" si="16"/>
        <v>386875</v>
      </c>
      <c r="H186" s="132">
        <f t="shared" si="15"/>
        <v>1</v>
      </c>
      <c r="I186" s="132"/>
      <c r="J186" s="61"/>
    </row>
    <row r="187" spans="1:10" ht="25.5">
      <c r="A187" s="5" t="s">
        <v>218</v>
      </c>
      <c r="B187" s="111"/>
      <c r="C187" s="111"/>
      <c r="D187" s="111"/>
      <c r="E187" s="132"/>
      <c r="F187" s="133">
        <v>79200</v>
      </c>
      <c r="G187" s="133">
        <f t="shared" si="16"/>
        <v>79200</v>
      </c>
      <c r="H187" s="132">
        <f t="shared" si="15"/>
        <v>1</v>
      </c>
      <c r="I187" s="132"/>
      <c r="J187" s="61"/>
    </row>
    <row r="188" spans="1:10" ht="38.25">
      <c r="A188" s="5" t="s">
        <v>219</v>
      </c>
      <c r="B188" s="111"/>
      <c r="C188" s="111"/>
      <c r="D188" s="111"/>
      <c r="E188" s="132"/>
      <c r="F188" s="133">
        <f>'[1]ПРОГРАММА'!$N$68</f>
        <v>535305</v>
      </c>
      <c r="G188" s="133">
        <f t="shared" si="16"/>
        <v>535305</v>
      </c>
      <c r="H188" s="132">
        <f t="shared" si="15"/>
        <v>1</v>
      </c>
      <c r="I188" s="132"/>
      <c r="J188" s="61"/>
    </row>
    <row r="189" spans="1:10" ht="38.25">
      <c r="A189" s="131" t="s">
        <v>220</v>
      </c>
      <c r="B189" s="111"/>
      <c r="C189" s="111"/>
      <c r="D189" s="111"/>
      <c r="E189" s="132"/>
      <c r="F189" s="133">
        <f>'[1]ПРОГРАММА'!$N$73</f>
        <v>30000</v>
      </c>
      <c r="G189" s="133">
        <f t="shared" si="16"/>
        <v>30000</v>
      </c>
      <c r="H189" s="132">
        <f t="shared" si="15"/>
        <v>1</v>
      </c>
      <c r="I189" s="132"/>
      <c r="J189" s="61"/>
    </row>
    <row r="190" spans="1:10" ht="25.5">
      <c r="A190" s="131" t="s">
        <v>221</v>
      </c>
      <c r="B190" s="111"/>
      <c r="C190" s="111"/>
      <c r="D190" s="111"/>
      <c r="E190" s="132"/>
      <c r="F190" s="133">
        <f>'[1]ПРОГРАММА'!$N$79</f>
        <v>1212707</v>
      </c>
      <c r="G190" s="133">
        <f t="shared" si="16"/>
        <v>1212707</v>
      </c>
      <c r="H190" s="132">
        <f t="shared" si="15"/>
        <v>1</v>
      </c>
      <c r="I190" s="132"/>
      <c r="J190" s="61"/>
    </row>
    <row r="191" spans="1:10" ht="76.5">
      <c r="A191" s="131" t="s">
        <v>222</v>
      </c>
      <c r="B191" s="111"/>
      <c r="C191" s="111"/>
      <c r="D191" s="111"/>
      <c r="E191" s="132"/>
      <c r="F191" s="133">
        <f>'[1]ПРОГРАММА'!$N$80</f>
        <v>398601.65</v>
      </c>
      <c r="G191" s="133">
        <f t="shared" si="16"/>
        <v>398601.65</v>
      </c>
      <c r="H191" s="132">
        <f t="shared" si="15"/>
        <v>1</v>
      </c>
      <c r="I191" s="132"/>
      <c r="J191" s="61"/>
    </row>
    <row r="192" spans="1:10" ht="12.75">
      <c r="A192" s="131" t="s">
        <v>210</v>
      </c>
      <c r="B192" s="111"/>
      <c r="C192" s="111"/>
      <c r="D192" s="111"/>
      <c r="E192" s="132"/>
      <c r="F192" s="133">
        <f>'[1]ПРОГРАММА'!$N$81</f>
        <v>5241230.23</v>
      </c>
      <c r="G192" s="133">
        <f t="shared" si="16"/>
        <v>5241230.23</v>
      </c>
      <c r="H192" s="132">
        <f t="shared" si="15"/>
        <v>1</v>
      </c>
      <c r="I192" s="132"/>
      <c r="J192" s="61"/>
    </row>
    <row r="193" spans="1:10" ht="38.25">
      <c r="A193" s="136" t="s">
        <v>223</v>
      </c>
      <c r="B193" s="111"/>
      <c r="C193" s="111"/>
      <c r="D193" s="111"/>
      <c r="E193" s="132"/>
      <c r="F193" s="133">
        <f>'[1]ПРОГРАММА'!$N$82</f>
        <v>1707750</v>
      </c>
      <c r="G193" s="133">
        <f t="shared" si="16"/>
        <v>1707750</v>
      </c>
      <c r="H193" s="132">
        <f t="shared" si="15"/>
        <v>1</v>
      </c>
      <c r="I193" s="132"/>
      <c r="J193" s="61"/>
    </row>
    <row r="194" spans="1:10" ht="51">
      <c r="A194" s="131" t="s">
        <v>224</v>
      </c>
      <c r="B194" s="111"/>
      <c r="C194" s="111"/>
      <c r="D194" s="111"/>
      <c r="E194" s="132"/>
      <c r="F194" s="133">
        <f>'[1]ПРОГРАММА'!$N$93</f>
        <v>7325815</v>
      </c>
      <c r="G194" s="133">
        <f t="shared" si="16"/>
        <v>7325815</v>
      </c>
      <c r="H194" s="132">
        <f t="shared" si="15"/>
        <v>1</v>
      </c>
      <c r="I194" s="132"/>
      <c r="J194" s="61"/>
    </row>
    <row r="195" spans="1:10" ht="25.5">
      <c r="A195" s="131" t="s">
        <v>225</v>
      </c>
      <c r="B195" s="111"/>
      <c r="C195" s="111"/>
      <c r="D195" s="111"/>
      <c r="E195" s="132"/>
      <c r="F195" s="133">
        <f>'[1]ПРОГРАММА'!$N$95</f>
        <v>1266706</v>
      </c>
      <c r="G195" s="133">
        <f t="shared" si="16"/>
        <v>1266706</v>
      </c>
      <c r="H195" s="132">
        <f t="shared" si="15"/>
        <v>1</v>
      </c>
      <c r="I195" s="132"/>
      <c r="J195" s="61"/>
    </row>
    <row r="196" spans="1:10" ht="114.75">
      <c r="A196" s="131" t="s">
        <v>226</v>
      </c>
      <c r="B196" s="111"/>
      <c r="C196" s="111"/>
      <c r="D196" s="111"/>
      <c r="E196" s="132"/>
      <c r="F196" s="133">
        <f>'[1]ПРОГРАММА'!$N$107</f>
        <v>12857594.55</v>
      </c>
      <c r="G196" s="133">
        <f t="shared" si="16"/>
        <v>12857594.55</v>
      </c>
      <c r="H196" s="132">
        <f t="shared" si="15"/>
        <v>1</v>
      </c>
      <c r="I196" s="132"/>
      <c r="J196" s="61"/>
    </row>
    <row r="197" spans="1:10" ht="51">
      <c r="A197" s="131" t="s">
        <v>227</v>
      </c>
      <c r="B197" s="111"/>
      <c r="C197" s="111"/>
      <c r="D197" s="111"/>
      <c r="E197" s="132"/>
      <c r="F197" s="133">
        <f>'[1]ПРОГРАММА'!$N$111</f>
        <v>716650</v>
      </c>
      <c r="G197" s="133">
        <f t="shared" si="16"/>
        <v>716650</v>
      </c>
      <c r="H197" s="132">
        <f t="shared" si="15"/>
        <v>1</v>
      </c>
      <c r="I197" s="132"/>
      <c r="J197" s="61"/>
    </row>
    <row r="198" spans="1:10" ht="25.5">
      <c r="A198" s="131" t="s">
        <v>228</v>
      </c>
      <c r="B198" s="111"/>
      <c r="C198" s="111"/>
      <c r="D198" s="111"/>
      <c r="E198" s="132"/>
      <c r="F198" s="133">
        <f>'[1]ПРОГРАММА'!$N$119</f>
        <v>9089437.73</v>
      </c>
      <c r="G198" s="133">
        <f t="shared" si="16"/>
        <v>9089437.73</v>
      </c>
      <c r="H198" s="132">
        <f t="shared" si="15"/>
        <v>1</v>
      </c>
      <c r="I198" s="132"/>
      <c r="J198" s="61"/>
    </row>
    <row r="199" spans="1:10" ht="12.75">
      <c r="A199" s="131" t="s">
        <v>229</v>
      </c>
      <c r="B199" s="111"/>
      <c r="C199" s="111"/>
      <c r="D199" s="111"/>
      <c r="E199" s="132"/>
      <c r="F199" s="133">
        <f>'[1]ПРОГРАММА'!$N$121</f>
        <v>380000</v>
      </c>
      <c r="G199" s="133">
        <f t="shared" si="16"/>
        <v>380000</v>
      </c>
      <c r="H199" s="132">
        <f t="shared" si="15"/>
        <v>1</v>
      </c>
      <c r="I199" s="132"/>
      <c r="J199" s="61"/>
    </row>
    <row r="200" spans="1:10" ht="25.5">
      <c r="A200" s="5" t="s">
        <v>230</v>
      </c>
      <c r="B200" s="111"/>
      <c r="C200" s="111"/>
      <c r="D200" s="111"/>
      <c r="E200" s="132"/>
      <c r="F200" s="133">
        <v>1500000</v>
      </c>
      <c r="G200" s="133">
        <f t="shared" si="16"/>
        <v>1500000</v>
      </c>
      <c r="H200" s="132">
        <f t="shared" si="15"/>
        <v>1</v>
      </c>
      <c r="I200" s="132"/>
      <c r="J200" s="127"/>
    </row>
    <row r="201" spans="1:10" ht="12.75">
      <c r="A201" s="5" t="s">
        <v>231</v>
      </c>
      <c r="B201" s="111"/>
      <c r="C201" s="111"/>
      <c r="D201" s="111"/>
      <c r="E201" s="132"/>
      <c r="F201" s="133">
        <v>300000</v>
      </c>
      <c r="G201" s="133">
        <f t="shared" si="16"/>
        <v>300000</v>
      </c>
      <c r="H201" s="132">
        <f t="shared" si="15"/>
        <v>1</v>
      </c>
      <c r="I201" s="132"/>
      <c r="J201" s="61"/>
    </row>
    <row r="202" spans="1:10" ht="63.75">
      <c r="A202" s="131" t="s">
        <v>232</v>
      </c>
      <c r="B202" s="111"/>
      <c r="C202" s="111"/>
      <c r="D202" s="111"/>
      <c r="E202" s="132"/>
      <c r="F202" s="133">
        <f>'[1]ПРОГРАММА'!$N$143</f>
        <v>1751709</v>
      </c>
      <c r="G202" s="133">
        <f t="shared" si="16"/>
        <v>1751709</v>
      </c>
      <c r="H202" s="132">
        <f t="shared" si="15"/>
        <v>1</v>
      </c>
      <c r="I202" s="132"/>
      <c r="J202" s="61"/>
    </row>
    <row r="203" spans="1:10" ht="51">
      <c r="A203" s="131" t="s">
        <v>27</v>
      </c>
      <c r="B203" s="111"/>
      <c r="C203" s="111"/>
      <c r="D203" s="111"/>
      <c r="E203" s="132"/>
      <c r="F203" s="133">
        <f>'[1]ПРОГРАММА'!$N$151</f>
        <v>20000</v>
      </c>
      <c r="G203" s="133">
        <f t="shared" si="16"/>
        <v>20000</v>
      </c>
      <c r="H203" s="132">
        <f t="shared" si="15"/>
        <v>1</v>
      </c>
      <c r="I203" s="132"/>
      <c r="J203" s="61"/>
    </row>
    <row r="204" spans="1:10" ht="38.25">
      <c r="A204" s="131" t="s">
        <v>233</v>
      </c>
      <c r="B204" s="111"/>
      <c r="C204" s="111"/>
      <c r="D204" s="111"/>
      <c r="E204" s="132"/>
      <c r="F204" s="133">
        <f>'[1]ПРОГРАММА'!$N$156</f>
        <v>57290</v>
      </c>
      <c r="G204" s="133">
        <f t="shared" si="16"/>
        <v>57290</v>
      </c>
      <c r="H204" s="132">
        <f t="shared" si="15"/>
        <v>1</v>
      </c>
      <c r="I204" s="132"/>
      <c r="J204" s="61"/>
    </row>
    <row r="205" spans="1:10" ht="51">
      <c r="A205" s="131" t="s">
        <v>234</v>
      </c>
      <c r="B205" s="111"/>
      <c r="C205" s="111"/>
      <c r="D205" s="111"/>
      <c r="E205" s="132"/>
      <c r="F205" s="133">
        <f>'[1]ПРОГРАММА'!$N$158</f>
        <v>300000</v>
      </c>
      <c r="G205" s="133">
        <f t="shared" si="16"/>
        <v>300000</v>
      </c>
      <c r="H205" s="132">
        <f t="shared" si="15"/>
        <v>1</v>
      </c>
      <c r="I205" s="132"/>
      <c r="J205" s="61"/>
    </row>
    <row r="206" spans="1:10" ht="51">
      <c r="A206" s="131" t="s">
        <v>235</v>
      </c>
      <c r="B206" s="111"/>
      <c r="C206" s="111"/>
      <c r="D206" s="111"/>
      <c r="E206" s="132"/>
      <c r="F206" s="133">
        <f>'[1]ПРОГРАММА'!$N$159</f>
        <v>1110808.05</v>
      </c>
      <c r="G206" s="133">
        <f t="shared" si="16"/>
        <v>1110808.05</v>
      </c>
      <c r="H206" s="132">
        <f t="shared" si="15"/>
        <v>1</v>
      </c>
      <c r="I206" s="132"/>
      <c r="J206" s="61"/>
    </row>
    <row r="207" spans="1:10" ht="54" customHeight="1">
      <c r="A207" s="131" t="s">
        <v>236</v>
      </c>
      <c r="B207" s="111"/>
      <c r="C207" s="111"/>
      <c r="D207" s="111"/>
      <c r="E207" s="132"/>
      <c r="F207" s="133">
        <f>'[1]ПРОГРАММА'!$N$176</f>
        <v>17947710.06</v>
      </c>
      <c r="G207" s="133">
        <f t="shared" si="16"/>
        <v>17947710.06</v>
      </c>
      <c r="H207" s="132">
        <f t="shared" si="15"/>
        <v>1</v>
      </c>
      <c r="I207" s="132"/>
      <c r="J207" s="61"/>
    </row>
    <row r="208" spans="1:10" ht="63.75">
      <c r="A208" s="136" t="s">
        <v>237</v>
      </c>
      <c r="B208" s="111"/>
      <c r="C208" s="111"/>
      <c r="D208" s="111"/>
      <c r="E208" s="132"/>
      <c r="F208" s="133">
        <f>'[1]ПРОГРАММА'!$N$178</f>
        <v>2518871.0700000003</v>
      </c>
      <c r="G208" s="133">
        <v>2518785.1700000004</v>
      </c>
      <c r="H208" s="132">
        <f t="shared" si="15"/>
        <v>0.9999658974208633</v>
      </c>
      <c r="I208" s="132"/>
      <c r="J208" s="61"/>
    </row>
    <row r="209" spans="1:10" ht="51">
      <c r="A209" s="5" t="s">
        <v>238</v>
      </c>
      <c r="B209" s="111"/>
      <c r="C209" s="111"/>
      <c r="D209" s="111"/>
      <c r="E209" s="132"/>
      <c r="F209" s="133">
        <v>510151</v>
      </c>
      <c r="G209" s="133">
        <v>510000</v>
      </c>
      <c r="H209" s="132">
        <f t="shared" si="15"/>
        <v>0.9997040092051177</v>
      </c>
      <c r="I209" s="132"/>
      <c r="J209" s="61" t="s">
        <v>239</v>
      </c>
    </row>
    <row r="210" spans="1:10" ht="51">
      <c r="A210" s="5" t="s">
        <v>26</v>
      </c>
      <c r="B210" s="111"/>
      <c r="C210" s="111"/>
      <c r="D210" s="111"/>
      <c r="E210" s="132"/>
      <c r="F210" s="133">
        <v>229880</v>
      </c>
      <c r="G210" s="133">
        <f t="shared" si="16"/>
        <v>229880</v>
      </c>
      <c r="H210" s="132">
        <f t="shared" si="15"/>
        <v>1</v>
      </c>
      <c r="I210" s="132"/>
      <c r="J210" s="61"/>
    </row>
    <row r="211" spans="1:10" ht="51">
      <c r="A211" s="5" t="s">
        <v>240</v>
      </c>
      <c r="B211" s="111"/>
      <c r="C211" s="111"/>
      <c r="D211" s="111"/>
      <c r="E211" s="132"/>
      <c r="F211" s="133">
        <v>280373.63999999996</v>
      </c>
      <c r="G211" s="133">
        <f t="shared" si="16"/>
        <v>280373.63999999996</v>
      </c>
      <c r="H211" s="132">
        <f t="shared" si="15"/>
        <v>1</v>
      </c>
      <c r="I211" s="132"/>
      <c r="J211" s="61"/>
    </row>
    <row r="212" spans="1:10" ht="16.5" customHeight="1">
      <c r="A212" s="5" t="s">
        <v>241</v>
      </c>
      <c r="B212" s="111"/>
      <c r="C212" s="111"/>
      <c r="D212" s="111"/>
      <c r="E212" s="132"/>
      <c r="F212" s="133">
        <f>'[1]ПРОГРАММА'!$N$190</f>
        <v>143786</v>
      </c>
      <c r="G212" s="133">
        <f t="shared" si="16"/>
        <v>143786</v>
      </c>
      <c r="H212" s="132">
        <f>G212/F212</f>
        <v>1</v>
      </c>
      <c r="I212" s="132"/>
      <c r="J212" s="61"/>
    </row>
    <row r="213" spans="1:10" ht="16.5" customHeight="1">
      <c r="A213" s="37" t="s">
        <v>360</v>
      </c>
      <c r="B213" s="111"/>
      <c r="C213" s="111"/>
      <c r="D213" s="111"/>
      <c r="E213" s="132"/>
      <c r="F213" s="133"/>
      <c r="G213" s="133"/>
      <c r="H213" s="132"/>
      <c r="I213" s="132"/>
      <c r="J213" s="61"/>
    </row>
    <row r="214" spans="1:10" ht="116.25" customHeight="1">
      <c r="A214" s="302" t="s">
        <v>226</v>
      </c>
      <c r="B214" s="47"/>
      <c r="C214" s="47"/>
      <c r="D214" s="47"/>
      <c r="E214" s="44"/>
      <c r="F214" s="168">
        <v>803520</v>
      </c>
      <c r="G214" s="168">
        <v>803520</v>
      </c>
      <c r="H214" s="168">
        <f>G214/F214</f>
        <v>1</v>
      </c>
      <c r="I214" s="120"/>
      <c r="J214" s="61"/>
    </row>
    <row r="215" spans="1:10" ht="51">
      <c r="A215" s="302" t="s">
        <v>227</v>
      </c>
      <c r="B215" s="47"/>
      <c r="C215" s="47"/>
      <c r="D215" s="47"/>
      <c r="E215" s="44"/>
      <c r="F215" s="168">
        <v>25000</v>
      </c>
      <c r="G215" s="168">
        <v>25000</v>
      </c>
      <c r="H215" s="168">
        <f>G215/F215</f>
        <v>1</v>
      </c>
      <c r="I215" s="120"/>
      <c r="J215" s="61"/>
    </row>
    <row r="216" spans="1:10" ht="12.75">
      <c r="A216" s="303" t="s">
        <v>362</v>
      </c>
      <c r="B216" s="47"/>
      <c r="C216" s="47"/>
      <c r="D216" s="47"/>
      <c r="E216" s="44"/>
      <c r="F216" s="168"/>
      <c r="G216" s="168"/>
      <c r="H216" s="168"/>
      <c r="I216" s="120"/>
      <c r="J216" s="61"/>
    </row>
    <row r="217" spans="1:10" ht="114.75">
      <c r="A217" s="302" t="s">
        <v>226</v>
      </c>
      <c r="B217" s="61"/>
      <c r="C217" s="61"/>
      <c r="D217" s="47"/>
      <c r="E217" s="44"/>
      <c r="F217" s="168">
        <v>214560.4</v>
      </c>
      <c r="G217" s="168">
        <v>214560.4</v>
      </c>
      <c r="H217" s="168">
        <f>G217/F217</f>
        <v>1</v>
      </c>
      <c r="I217" s="120"/>
      <c r="J217" s="61"/>
    </row>
    <row r="218" spans="1:10" ht="51">
      <c r="A218" s="302" t="s">
        <v>227</v>
      </c>
      <c r="B218" s="61"/>
      <c r="C218" s="61"/>
      <c r="D218" s="47"/>
      <c r="E218" s="44"/>
      <c r="F218" s="168">
        <v>4500</v>
      </c>
      <c r="G218" s="168">
        <v>4500</v>
      </c>
      <c r="H218" s="168">
        <f>G218/F218</f>
        <v>1</v>
      </c>
      <c r="I218" s="120"/>
      <c r="J218" s="61"/>
    </row>
    <row r="219" spans="1:10" ht="12.75">
      <c r="A219" s="303" t="s">
        <v>94</v>
      </c>
      <c r="B219" s="47"/>
      <c r="C219" s="47"/>
      <c r="D219" s="47"/>
      <c r="E219" s="44"/>
      <c r="F219" s="120"/>
      <c r="G219" s="120"/>
      <c r="H219" s="120"/>
      <c r="I219" s="120"/>
      <c r="J219" s="61"/>
    </row>
    <row r="220" spans="1:10" ht="38.25">
      <c r="A220" s="113" t="s">
        <v>333</v>
      </c>
      <c r="B220" s="3"/>
      <c r="C220" s="112"/>
      <c r="D220" s="85"/>
      <c r="E220" s="110"/>
      <c r="F220" s="305">
        <v>68727473.94</v>
      </c>
      <c r="G220" s="306">
        <v>64786854.55</v>
      </c>
      <c r="H220" s="130">
        <f>G220/F220</f>
        <v>0.9426631132487102</v>
      </c>
      <c r="I220" s="1"/>
      <c r="J220" s="61"/>
    </row>
    <row r="221" spans="1:10" ht="25.5">
      <c r="A221" s="113" t="s">
        <v>95</v>
      </c>
      <c r="B221" s="3"/>
      <c r="C221" s="112"/>
      <c r="D221" s="85"/>
      <c r="E221" s="110"/>
      <c r="F221" s="306">
        <v>1563594.28</v>
      </c>
      <c r="G221" s="306">
        <v>1563402.12</v>
      </c>
      <c r="H221" s="130">
        <f>G221/F221</f>
        <v>0.9998771036691181</v>
      </c>
      <c r="I221" s="1"/>
      <c r="J221" s="61"/>
    </row>
    <row r="222" spans="1:10" ht="38.25">
      <c r="A222" s="304" t="s">
        <v>96</v>
      </c>
      <c r="B222" s="3"/>
      <c r="C222" s="3"/>
      <c r="D222" s="85"/>
      <c r="E222" s="110"/>
      <c r="F222" s="305">
        <v>779755.68</v>
      </c>
      <c r="G222" s="306">
        <v>645957.6</v>
      </c>
      <c r="H222" s="130">
        <f>G222/F222</f>
        <v>0.8284102528114959</v>
      </c>
      <c r="I222" s="1"/>
      <c r="J222" s="61"/>
    </row>
    <row r="223" spans="1:10" ht="25.5">
      <c r="A223" s="304" t="s">
        <v>97</v>
      </c>
      <c r="B223" s="3"/>
      <c r="C223" s="3"/>
      <c r="D223" s="85"/>
      <c r="E223" s="110"/>
      <c r="F223" s="305">
        <v>3415629.19</v>
      </c>
      <c r="G223" s="306">
        <v>3208111.87</v>
      </c>
      <c r="H223" s="130">
        <f>G223/F223</f>
        <v>0.9392447749868306</v>
      </c>
      <c r="I223" s="1"/>
      <c r="J223" s="61"/>
    </row>
    <row r="224" spans="1:10" ht="38.25">
      <c r="A224" s="304" t="s">
        <v>98</v>
      </c>
      <c r="B224" s="3"/>
      <c r="C224" s="3"/>
      <c r="D224" s="85"/>
      <c r="E224" s="110"/>
      <c r="F224" s="289">
        <v>550000</v>
      </c>
      <c r="G224" s="306">
        <v>444376.95</v>
      </c>
      <c r="H224" s="130">
        <f>G224/F224</f>
        <v>0.8079580909090909</v>
      </c>
      <c r="I224" s="63"/>
      <c r="J224" s="61"/>
    </row>
    <row r="225" spans="1:10" ht="25.5">
      <c r="A225" s="105" t="s">
        <v>242</v>
      </c>
      <c r="B225" s="61">
        <v>1</v>
      </c>
      <c r="C225" s="111">
        <v>1</v>
      </c>
      <c r="D225" s="111">
        <f>C225-B225</f>
        <v>0</v>
      </c>
      <c r="E225" s="55">
        <f>C225/B225</f>
        <v>1</v>
      </c>
      <c r="F225" s="114"/>
      <c r="G225" s="115"/>
      <c r="H225" s="103"/>
      <c r="I225" s="5"/>
      <c r="J225" s="61"/>
    </row>
    <row r="226" spans="1:10" ht="25.5">
      <c r="A226" s="5" t="s">
        <v>244</v>
      </c>
      <c r="B226" s="129">
        <v>3420</v>
      </c>
      <c r="C226" s="129">
        <v>3472</v>
      </c>
      <c r="D226" s="129">
        <f aca="true" t="shared" si="17" ref="D226:D236">C226-B226</f>
        <v>52</v>
      </c>
      <c r="E226" s="130">
        <f aca="true" t="shared" si="18" ref="E226:E231">C226/B226</f>
        <v>1.015204678362573</v>
      </c>
      <c r="F226" s="133"/>
      <c r="G226" s="133"/>
      <c r="H226" s="132"/>
      <c r="I226" s="132"/>
      <c r="J226" s="61"/>
    </row>
    <row r="227" spans="1:10" ht="25.5">
      <c r="A227" s="5" t="s">
        <v>243</v>
      </c>
      <c r="B227" s="129">
        <v>100</v>
      </c>
      <c r="C227" s="129">
        <v>100</v>
      </c>
      <c r="D227" s="129">
        <f t="shared" si="17"/>
        <v>0</v>
      </c>
      <c r="E227" s="130">
        <f t="shared" si="18"/>
        <v>1</v>
      </c>
      <c r="F227" s="133"/>
      <c r="G227" s="133"/>
      <c r="H227" s="132"/>
      <c r="I227" s="132"/>
      <c r="J227" s="61"/>
    </row>
    <row r="228" spans="1:10" ht="76.5">
      <c r="A228" s="5" t="s">
        <v>491</v>
      </c>
      <c r="B228" s="129">
        <v>100</v>
      </c>
      <c r="C228" s="129">
        <v>100</v>
      </c>
      <c r="D228" s="129">
        <f t="shared" si="17"/>
        <v>0</v>
      </c>
      <c r="E228" s="130">
        <f t="shared" si="18"/>
        <v>1</v>
      </c>
      <c r="F228" s="133"/>
      <c r="G228" s="133"/>
      <c r="H228" s="132"/>
      <c r="I228" s="132"/>
      <c r="J228" s="61"/>
    </row>
    <row r="229" spans="1:10" ht="63.75">
      <c r="A229" s="5" t="s">
        <v>245</v>
      </c>
      <c r="B229" s="129">
        <v>100</v>
      </c>
      <c r="C229" s="129">
        <v>100</v>
      </c>
      <c r="D229" s="129">
        <f t="shared" si="17"/>
        <v>0</v>
      </c>
      <c r="E229" s="130">
        <f t="shared" si="18"/>
        <v>1</v>
      </c>
      <c r="F229" s="133"/>
      <c r="G229" s="133"/>
      <c r="H229" s="132"/>
      <c r="I229" s="132"/>
      <c r="J229" s="61"/>
    </row>
    <row r="230" spans="1:10" ht="51">
      <c r="A230" s="5" t="s">
        <v>483</v>
      </c>
      <c r="B230" s="129">
        <v>20</v>
      </c>
      <c r="C230" s="129">
        <v>13.6</v>
      </c>
      <c r="D230" s="129">
        <f t="shared" si="17"/>
        <v>-6.4</v>
      </c>
      <c r="E230" s="130">
        <f t="shared" si="18"/>
        <v>0.6799999999999999</v>
      </c>
      <c r="F230" s="133"/>
      <c r="G230" s="133"/>
      <c r="H230" s="132"/>
      <c r="I230" s="132"/>
      <c r="J230" s="61"/>
    </row>
    <row r="231" spans="1:10" ht="25.5">
      <c r="A231" s="5" t="s">
        <v>484</v>
      </c>
      <c r="B231" s="129">
        <v>33.3</v>
      </c>
      <c r="C231" s="129">
        <v>37.5</v>
      </c>
      <c r="D231" s="129">
        <f t="shared" si="17"/>
        <v>4.200000000000003</v>
      </c>
      <c r="E231" s="130">
        <f t="shared" si="18"/>
        <v>1.1261261261261262</v>
      </c>
      <c r="F231" s="133"/>
      <c r="G231" s="133"/>
      <c r="H231" s="132"/>
      <c r="I231" s="132"/>
      <c r="J231" s="61"/>
    </row>
    <row r="232" spans="1:10" ht="51">
      <c r="A232" s="5" t="s">
        <v>485</v>
      </c>
      <c r="B232" s="129">
        <v>95.65</v>
      </c>
      <c r="C232" s="129">
        <v>95.65</v>
      </c>
      <c r="D232" s="129">
        <f t="shared" si="17"/>
        <v>0</v>
      </c>
      <c r="E232" s="130">
        <f>C232/B232</f>
        <v>1</v>
      </c>
      <c r="F232" s="133"/>
      <c r="G232" s="133"/>
      <c r="H232" s="132"/>
      <c r="I232" s="132"/>
      <c r="J232" s="61"/>
    </row>
    <row r="233" spans="1:10" ht="25.5">
      <c r="A233" s="5" t="s">
        <v>486</v>
      </c>
      <c r="B233" s="129">
        <v>4543</v>
      </c>
      <c r="C233" s="129">
        <v>4605</v>
      </c>
      <c r="D233" s="129">
        <f t="shared" si="17"/>
        <v>62</v>
      </c>
      <c r="E233" s="130">
        <f>C233/B233</f>
        <v>1.013647369579573</v>
      </c>
      <c r="F233" s="133"/>
      <c r="G233" s="133"/>
      <c r="H233" s="132"/>
      <c r="I233" s="132"/>
      <c r="J233" s="61"/>
    </row>
    <row r="234" spans="1:10" ht="12.75">
      <c r="A234" s="5" t="s">
        <v>487</v>
      </c>
      <c r="B234" s="129">
        <v>69.4</v>
      </c>
      <c r="C234" s="129">
        <v>87</v>
      </c>
      <c r="D234" s="129">
        <f>C234-B234</f>
        <v>17.599999999999994</v>
      </c>
      <c r="E234" s="130">
        <f>C234/B234</f>
        <v>1.2536023054755043</v>
      </c>
      <c r="F234" s="133"/>
      <c r="G234" s="133"/>
      <c r="H234" s="132"/>
      <c r="I234" s="132"/>
      <c r="J234" s="61"/>
    </row>
    <row r="235" spans="1:10" ht="25.5">
      <c r="A235" s="5" t="s">
        <v>488</v>
      </c>
      <c r="B235" s="129">
        <v>2252</v>
      </c>
      <c r="C235" s="129">
        <v>2302</v>
      </c>
      <c r="D235" s="129">
        <f>C235-B235</f>
        <v>50</v>
      </c>
      <c r="E235" s="130">
        <f>C235/B235</f>
        <v>1.022202486678508</v>
      </c>
      <c r="F235" s="133"/>
      <c r="G235" s="133"/>
      <c r="H235" s="132"/>
      <c r="I235" s="132"/>
      <c r="J235" s="61"/>
    </row>
    <row r="236" spans="1:10" ht="38.25">
      <c r="A236" s="5" t="s">
        <v>489</v>
      </c>
      <c r="B236" s="129">
        <v>237</v>
      </c>
      <c r="C236" s="129">
        <v>206</v>
      </c>
      <c r="D236" s="129">
        <f t="shared" si="17"/>
        <v>-31</v>
      </c>
      <c r="E236" s="137">
        <f>C236/B236</f>
        <v>0.869198312236287</v>
      </c>
      <c r="F236" s="133"/>
      <c r="G236" s="133"/>
      <c r="H236" s="132"/>
      <c r="I236" s="132"/>
      <c r="J236" s="61"/>
    </row>
    <row r="237" spans="1:10" ht="25.5">
      <c r="A237" s="5" t="s">
        <v>490</v>
      </c>
      <c r="B237" s="129"/>
      <c r="C237" s="129"/>
      <c r="D237" s="129"/>
      <c r="E237" s="130"/>
      <c r="F237" s="133"/>
      <c r="G237" s="133"/>
      <c r="H237" s="132"/>
      <c r="I237" s="132"/>
      <c r="J237" s="61"/>
    </row>
    <row r="238" spans="1:10" ht="12.75">
      <c r="A238" s="5" t="s">
        <v>492</v>
      </c>
      <c r="B238" s="129">
        <v>80</v>
      </c>
      <c r="C238" s="129">
        <v>80</v>
      </c>
      <c r="D238" s="129">
        <f aca="true" t="shared" si="19" ref="D238:D274">C238-B238</f>
        <v>0</v>
      </c>
      <c r="E238" s="130">
        <f aca="true" t="shared" si="20" ref="E238:E247">C238/B238</f>
        <v>1</v>
      </c>
      <c r="F238" s="133"/>
      <c r="G238" s="133"/>
      <c r="H238" s="132"/>
      <c r="I238" s="132"/>
      <c r="J238" s="61"/>
    </row>
    <row r="239" spans="1:10" ht="12.75">
      <c r="A239" s="5" t="s">
        <v>493</v>
      </c>
      <c r="B239" s="129">
        <v>75</v>
      </c>
      <c r="C239" s="129">
        <v>93</v>
      </c>
      <c r="D239" s="129">
        <f t="shared" si="19"/>
        <v>18</v>
      </c>
      <c r="E239" s="130">
        <f t="shared" si="20"/>
        <v>1.24</v>
      </c>
      <c r="F239" s="133"/>
      <c r="G239" s="133"/>
      <c r="H239" s="132"/>
      <c r="I239" s="132"/>
      <c r="J239" s="61"/>
    </row>
    <row r="240" spans="1:10" ht="63.75">
      <c r="A240" s="5" t="s">
        <v>494</v>
      </c>
      <c r="B240" s="129">
        <v>0</v>
      </c>
      <c r="C240" s="129">
        <v>0</v>
      </c>
      <c r="D240" s="129">
        <f t="shared" si="19"/>
        <v>0</v>
      </c>
      <c r="E240" s="130">
        <v>1</v>
      </c>
      <c r="F240" s="133"/>
      <c r="G240" s="133"/>
      <c r="H240" s="132"/>
      <c r="I240" s="132"/>
      <c r="J240" s="61"/>
    </row>
    <row r="241" spans="1:10" ht="63.75">
      <c r="A241" s="5" t="s">
        <v>495</v>
      </c>
      <c r="B241" s="129">
        <v>100</v>
      </c>
      <c r="C241" s="129">
        <v>100</v>
      </c>
      <c r="D241" s="129">
        <f t="shared" si="19"/>
        <v>0</v>
      </c>
      <c r="E241" s="130">
        <f t="shared" si="20"/>
        <v>1</v>
      </c>
      <c r="F241" s="133"/>
      <c r="G241" s="133"/>
      <c r="H241" s="132"/>
      <c r="I241" s="132"/>
      <c r="J241" s="61"/>
    </row>
    <row r="242" spans="1:10" ht="38.25">
      <c r="A242" s="5" t="s">
        <v>496</v>
      </c>
      <c r="B242" s="129">
        <v>8</v>
      </c>
      <c r="C242" s="211">
        <f>47/454*100</f>
        <v>10.352422907488986</v>
      </c>
      <c r="D242" s="211">
        <f t="shared" si="19"/>
        <v>2.352422907488986</v>
      </c>
      <c r="E242" s="130">
        <f t="shared" si="20"/>
        <v>1.2940528634361232</v>
      </c>
      <c r="F242" s="133"/>
      <c r="G242" s="133"/>
      <c r="H242" s="132"/>
      <c r="I242" s="132"/>
      <c r="J242" s="61"/>
    </row>
    <row r="243" spans="1:10" ht="76.5">
      <c r="A243" s="5" t="s">
        <v>497</v>
      </c>
      <c r="B243" s="129">
        <v>0</v>
      </c>
      <c r="C243" s="129">
        <v>0</v>
      </c>
      <c r="D243" s="129">
        <f t="shared" si="19"/>
        <v>0</v>
      </c>
      <c r="E243" s="130">
        <v>1</v>
      </c>
      <c r="F243" s="133"/>
      <c r="G243" s="133"/>
      <c r="H243" s="132"/>
      <c r="I243" s="132"/>
      <c r="J243" s="61"/>
    </row>
    <row r="244" spans="1:10" ht="63.75">
      <c r="A244" s="5" t="s">
        <v>498</v>
      </c>
      <c r="B244" s="129">
        <v>100</v>
      </c>
      <c r="C244" s="129">
        <v>100</v>
      </c>
      <c r="D244" s="129">
        <f t="shared" si="19"/>
        <v>0</v>
      </c>
      <c r="E244" s="130">
        <f t="shared" si="20"/>
        <v>1</v>
      </c>
      <c r="F244" s="133"/>
      <c r="G244" s="133"/>
      <c r="H244" s="132"/>
      <c r="I244" s="132"/>
      <c r="J244" s="61"/>
    </row>
    <row r="245" spans="1:10" ht="12.75">
      <c r="A245" s="5" t="s">
        <v>499</v>
      </c>
      <c r="B245" s="129">
        <v>5.58</v>
      </c>
      <c r="C245" s="129">
        <v>5.51</v>
      </c>
      <c r="D245" s="129">
        <f>B245-C245</f>
        <v>0.07000000000000028</v>
      </c>
      <c r="E245" s="130">
        <f>B245/C245</f>
        <v>1.012704174228675</v>
      </c>
      <c r="F245" s="133"/>
      <c r="G245" s="133"/>
      <c r="H245" s="132"/>
      <c r="I245" s="132"/>
      <c r="J245" s="61"/>
    </row>
    <row r="246" spans="1:10" ht="89.25">
      <c r="A246" s="5" t="s">
        <v>500</v>
      </c>
      <c r="B246" s="129">
        <v>100</v>
      </c>
      <c r="C246" s="129">
        <v>100</v>
      </c>
      <c r="D246" s="129">
        <f t="shared" si="19"/>
        <v>0</v>
      </c>
      <c r="E246" s="130">
        <f t="shared" si="20"/>
        <v>1</v>
      </c>
      <c r="F246" s="133"/>
      <c r="G246" s="133"/>
      <c r="H246" s="132"/>
      <c r="I246" s="132"/>
      <c r="J246" s="61"/>
    </row>
    <row r="247" spans="1:10" ht="89.25">
      <c r="A247" s="5" t="s">
        <v>501</v>
      </c>
      <c r="B247" s="129">
        <v>11.1</v>
      </c>
      <c r="C247" s="129">
        <v>11.1</v>
      </c>
      <c r="D247" s="129">
        <f t="shared" si="19"/>
        <v>0</v>
      </c>
      <c r="E247" s="130">
        <f t="shared" si="20"/>
        <v>1</v>
      </c>
      <c r="F247" s="133"/>
      <c r="G247" s="133"/>
      <c r="H247" s="132"/>
      <c r="I247" s="132"/>
      <c r="J247" s="61"/>
    </row>
    <row r="248" spans="1:10" ht="38.25">
      <c r="A248" s="5" t="s">
        <v>502</v>
      </c>
      <c r="B248" s="129">
        <v>73</v>
      </c>
      <c r="C248" s="129">
        <v>74.4</v>
      </c>
      <c r="D248" s="129">
        <f t="shared" si="19"/>
        <v>1.4000000000000057</v>
      </c>
      <c r="E248" s="130">
        <f aca="true" t="shared" si="21" ref="E248:E255">C248/B248</f>
        <v>1.0191780821917809</v>
      </c>
      <c r="F248" s="133"/>
      <c r="G248" s="133"/>
      <c r="H248" s="132"/>
      <c r="I248" s="132"/>
      <c r="J248" s="61"/>
    </row>
    <row r="249" spans="1:10" ht="63.75">
      <c r="A249" s="5" t="s">
        <v>503</v>
      </c>
      <c r="B249" s="129">
        <v>100</v>
      </c>
      <c r="C249" s="129">
        <v>100</v>
      </c>
      <c r="D249" s="129">
        <f t="shared" si="19"/>
        <v>0</v>
      </c>
      <c r="E249" s="130">
        <f t="shared" si="21"/>
        <v>1</v>
      </c>
      <c r="F249" s="133"/>
      <c r="G249" s="133"/>
      <c r="H249" s="132"/>
      <c r="I249" s="132"/>
      <c r="J249" s="61"/>
    </row>
    <row r="250" spans="1:10" ht="38.25">
      <c r="A250" s="5" t="s">
        <v>504</v>
      </c>
      <c r="B250" s="129">
        <v>995</v>
      </c>
      <c r="C250" s="129">
        <v>995</v>
      </c>
      <c r="D250" s="129">
        <f t="shared" si="19"/>
        <v>0</v>
      </c>
      <c r="E250" s="130">
        <f t="shared" si="21"/>
        <v>1</v>
      </c>
      <c r="F250" s="133"/>
      <c r="G250" s="133"/>
      <c r="H250" s="132"/>
      <c r="I250" s="132"/>
      <c r="J250" s="61"/>
    </row>
    <row r="251" spans="1:10" ht="12.75">
      <c r="A251" s="5" t="s">
        <v>362</v>
      </c>
      <c r="B251" s="129">
        <v>85</v>
      </c>
      <c r="C251" s="129">
        <v>85</v>
      </c>
      <c r="D251" s="129">
        <f t="shared" si="19"/>
        <v>0</v>
      </c>
      <c r="E251" s="130">
        <f t="shared" si="21"/>
        <v>1</v>
      </c>
      <c r="F251" s="133"/>
      <c r="G251" s="133"/>
      <c r="H251" s="132"/>
      <c r="I251" s="132"/>
      <c r="J251" s="61"/>
    </row>
    <row r="252" spans="1:10" ht="12.75">
      <c r="A252" s="5" t="s">
        <v>360</v>
      </c>
      <c r="B252" s="129">
        <v>744</v>
      </c>
      <c r="C252" s="129">
        <v>744</v>
      </c>
      <c r="D252" s="129">
        <f t="shared" si="19"/>
        <v>0</v>
      </c>
      <c r="E252" s="130">
        <f t="shared" si="21"/>
        <v>1</v>
      </c>
      <c r="F252" s="133"/>
      <c r="G252" s="133"/>
      <c r="H252" s="132"/>
      <c r="I252" s="132"/>
      <c r="J252" s="61"/>
    </row>
    <row r="253" spans="1:10" ht="38.25">
      <c r="A253" s="5" t="s">
        <v>505</v>
      </c>
      <c r="B253" s="129">
        <v>1266</v>
      </c>
      <c r="C253" s="129">
        <v>1266</v>
      </c>
      <c r="D253" s="129">
        <f t="shared" si="19"/>
        <v>0</v>
      </c>
      <c r="E253" s="130">
        <f t="shared" si="21"/>
        <v>1</v>
      </c>
      <c r="F253" s="133"/>
      <c r="G253" s="133"/>
      <c r="H253" s="132"/>
      <c r="I253" s="132"/>
      <c r="J253" s="61"/>
    </row>
    <row r="254" spans="1:10" ht="63.75">
      <c r="A254" s="5" t="s">
        <v>99</v>
      </c>
      <c r="B254" s="129">
        <v>251</v>
      </c>
      <c r="C254" s="129">
        <v>251</v>
      </c>
      <c r="D254" s="129">
        <f t="shared" si="19"/>
        <v>0</v>
      </c>
      <c r="E254" s="130">
        <f t="shared" si="21"/>
        <v>1</v>
      </c>
      <c r="F254" s="133"/>
      <c r="G254" s="133"/>
      <c r="H254" s="132"/>
      <c r="I254" s="132"/>
      <c r="J254" s="61"/>
    </row>
    <row r="255" spans="1:10" ht="12.75">
      <c r="A255" s="5" t="s">
        <v>362</v>
      </c>
      <c r="B255" s="129">
        <v>3</v>
      </c>
      <c r="C255" s="129">
        <v>3</v>
      </c>
      <c r="D255" s="129">
        <f t="shared" si="19"/>
        <v>0</v>
      </c>
      <c r="E255" s="130">
        <f t="shared" si="21"/>
        <v>1</v>
      </c>
      <c r="F255" s="133"/>
      <c r="G255" s="133"/>
      <c r="H255" s="132"/>
      <c r="I255" s="132"/>
      <c r="J255" s="61"/>
    </row>
    <row r="256" spans="1:10" ht="38.25">
      <c r="A256" s="5" t="s">
        <v>506</v>
      </c>
      <c r="B256" s="212">
        <v>0.001</v>
      </c>
      <c r="C256" s="129">
        <v>1</v>
      </c>
      <c r="D256" s="212">
        <f t="shared" si="19"/>
        <v>0.999</v>
      </c>
      <c r="E256" s="130">
        <v>2</v>
      </c>
      <c r="F256" s="133"/>
      <c r="G256" s="133"/>
      <c r="H256" s="132"/>
      <c r="I256" s="132"/>
      <c r="J256" s="61"/>
    </row>
    <row r="257" spans="1:10" ht="38.25">
      <c r="A257" s="5" t="s">
        <v>507</v>
      </c>
      <c r="B257" s="129">
        <v>0</v>
      </c>
      <c r="C257" s="129">
        <v>0</v>
      </c>
      <c r="D257" s="129">
        <f t="shared" si="19"/>
        <v>0</v>
      </c>
      <c r="E257" s="130">
        <v>1</v>
      </c>
      <c r="F257" s="133"/>
      <c r="G257" s="133"/>
      <c r="H257" s="132"/>
      <c r="I257" s="132"/>
      <c r="J257" s="61"/>
    </row>
    <row r="258" spans="1:10" ht="51">
      <c r="A258" s="5" t="s">
        <v>485</v>
      </c>
      <c r="B258" s="129">
        <v>100</v>
      </c>
      <c r="C258" s="129">
        <v>100</v>
      </c>
      <c r="D258" s="129">
        <f t="shared" si="19"/>
        <v>0</v>
      </c>
      <c r="E258" s="130">
        <f>C258/B258</f>
        <v>1</v>
      </c>
      <c r="F258" s="133"/>
      <c r="G258" s="133"/>
      <c r="H258" s="132"/>
      <c r="I258" s="132"/>
      <c r="J258" s="61"/>
    </row>
    <row r="259" spans="1:10" ht="51">
      <c r="A259" s="5" t="s">
        <v>508</v>
      </c>
      <c r="B259" s="129">
        <v>100</v>
      </c>
      <c r="C259" s="129">
        <v>100</v>
      </c>
      <c r="D259" s="129">
        <f t="shared" si="19"/>
        <v>0</v>
      </c>
      <c r="E259" s="130">
        <f aca="true" t="shared" si="22" ref="E259:E276">C259/B259</f>
        <v>1</v>
      </c>
      <c r="F259" s="133"/>
      <c r="G259" s="133"/>
      <c r="H259" s="132"/>
      <c r="I259" s="132"/>
      <c r="J259" s="61"/>
    </row>
    <row r="260" spans="1:10" ht="51">
      <c r="A260" s="5" t="s">
        <v>509</v>
      </c>
      <c r="B260" s="129">
        <v>86</v>
      </c>
      <c r="C260" s="129">
        <f>78.08</f>
        <v>78.08</v>
      </c>
      <c r="D260" s="129">
        <f t="shared" si="19"/>
        <v>-7.920000000000002</v>
      </c>
      <c r="E260" s="130">
        <f t="shared" si="22"/>
        <v>0.9079069767441861</v>
      </c>
      <c r="F260" s="133"/>
      <c r="G260" s="133"/>
      <c r="H260" s="132"/>
      <c r="I260" s="132"/>
      <c r="J260" s="61"/>
    </row>
    <row r="261" spans="1:10" ht="51">
      <c r="A261" s="5" t="s">
        <v>510</v>
      </c>
      <c r="B261" s="129">
        <v>19</v>
      </c>
      <c r="C261" s="129">
        <v>29</v>
      </c>
      <c r="D261" s="129">
        <f t="shared" si="19"/>
        <v>10</v>
      </c>
      <c r="E261" s="130">
        <f t="shared" si="22"/>
        <v>1.5263157894736843</v>
      </c>
      <c r="F261" s="133"/>
      <c r="G261" s="133"/>
      <c r="H261" s="132"/>
      <c r="I261" s="132"/>
      <c r="J261" s="61"/>
    </row>
    <row r="262" spans="1:10" ht="51">
      <c r="A262" s="5" t="s">
        <v>511</v>
      </c>
      <c r="B262" s="129">
        <v>28.125</v>
      </c>
      <c r="C262" s="212">
        <f>(7+4)/33*100</f>
        <v>33.33333333333333</v>
      </c>
      <c r="D262" s="212">
        <f t="shared" si="19"/>
        <v>5.208333333333329</v>
      </c>
      <c r="E262" s="130">
        <f t="shared" si="22"/>
        <v>1.1851851851851851</v>
      </c>
      <c r="F262" s="133"/>
      <c r="G262" s="133"/>
      <c r="H262" s="132"/>
      <c r="I262" s="132"/>
      <c r="J262" s="61"/>
    </row>
    <row r="263" spans="1:10" ht="114.75">
      <c r="A263" s="5" t="s">
        <v>512</v>
      </c>
      <c r="B263" s="129">
        <v>0</v>
      </c>
      <c r="C263" s="129">
        <v>0</v>
      </c>
      <c r="D263" s="129">
        <f t="shared" si="19"/>
        <v>0</v>
      </c>
      <c r="E263" s="130">
        <v>1</v>
      </c>
      <c r="F263" s="133"/>
      <c r="G263" s="133"/>
      <c r="H263" s="132"/>
      <c r="I263" s="132"/>
      <c r="J263" s="61"/>
    </row>
    <row r="264" spans="1:10" ht="38.25">
      <c r="A264" s="5" t="s">
        <v>513</v>
      </c>
      <c r="B264" s="129">
        <v>37.5</v>
      </c>
      <c r="C264" s="129">
        <v>37.5</v>
      </c>
      <c r="D264" s="129">
        <f t="shared" si="19"/>
        <v>0</v>
      </c>
      <c r="E264" s="130">
        <f t="shared" si="22"/>
        <v>1</v>
      </c>
      <c r="F264" s="133"/>
      <c r="G264" s="133"/>
      <c r="H264" s="132"/>
      <c r="I264" s="132"/>
      <c r="J264" s="61"/>
    </row>
    <row r="265" spans="1:10" ht="63.75">
      <c r="A265" s="5" t="s">
        <v>514</v>
      </c>
      <c r="B265" s="129">
        <v>0</v>
      </c>
      <c r="C265" s="212">
        <f>15/68*100</f>
        <v>22.058823529411764</v>
      </c>
      <c r="D265" s="212">
        <f t="shared" si="19"/>
        <v>22.058823529411764</v>
      </c>
      <c r="E265" s="213">
        <v>22</v>
      </c>
      <c r="F265" s="133"/>
      <c r="G265" s="133"/>
      <c r="H265" s="132"/>
      <c r="I265" s="132"/>
      <c r="J265" s="61"/>
    </row>
    <row r="266" spans="1:10" ht="63.75">
      <c r="A266" s="5" t="s">
        <v>515</v>
      </c>
      <c r="B266" s="129">
        <v>50</v>
      </c>
      <c r="C266" s="129">
        <v>70.87</v>
      </c>
      <c r="D266" s="129">
        <f t="shared" si="19"/>
        <v>20.870000000000005</v>
      </c>
      <c r="E266" s="130">
        <f t="shared" si="22"/>
        <v>1.4174</v>
      </c>
      <c r="F266" s="133"/>
      <c r="G266" s="133"/>
      <c r="H266" s="132"/>
      <c r="I266" s="132"/>
      <c r="J266" s="61"/>
    </row>
    <row r="267" spans="1:10" ht="38.25">
      <c r="A267" s="5" t="s">
        <v>516</v>
      </c>
      <c r="B267" s="129">
        <v>20</v>
      </c>
      <c r="C267" s="129">
        <v>20</v>
      </c>
      <c r="D267" s="129">
        <f t="shared" si="19"/>
        <v>0</v>
      </c>
      <c r="E267" s="130">
        <f t="shared" si="22"/>
        <v>1</v>
      </c>
      <c r="F267" s="133"/>
      <c r="G267" s="133"/>
      <c r="H267" s="132"/>
      <c r="I267" s="132"/>
      <c r="J267" s="61"/>
    </row>
    <row r="268" spans="1:10" ht="76.5">
      <c r="A268" s="5" t="s">
        <v>0</v>
      </c>
      <c r="B268" s="129">
        <v>38</v>
      </c>
      <c r="C268" s="129">
        <v>54.48</v>
      </c>
      <c r="D268" s="129">
        <f t="shared" si="19"/>
        <v>16.479999999999997</v>
      </c>
      <c r="E268" s="130">
        <f t="shared" si="22"/>
        <v>1.4336842105263157</v>
      </c>
      <c r="F268" s="133"/>
      <c r="G268" s="133"/>
      <c r="H268" s="132"/>
      <c r="I268" s="132"/>
      <c r="J268" s="61"/>
    </row>
    <row r="269" spans="1:10" ht="63.75">
      <c r="A269" s="5" t="s">
        <v>1</v>
      </c>
      <c r="B269" s="129">
        <v>12</v>
      </c>
      <c r="C269" s="129">
        <v>14.08</v>
      </c>
      <c r="D269" s="129">
        <f t="shared" si="19"/>
        <v>2.08</v>
      </c>
      <c r="E269" s="130">
        <f t="shared" si="22"/>
        <v>1.1733333333333333</v>
      </c>
      <c r="F269" s="133"/>
      <c r="G269" s="133"/>
      <c r="H269" s="132"/>
      <c r="I269" s="132"/>
      <c r="J269" s="61"/>
    </row>
    <row r="270" spans="1:10" ht="51">
      <c r="A270" s="5" t="s">
        <v>2</v>
      </c>
      <c r="B270" s="129">
        <v>18</v>
      </c>
      <c r="C270" s="129">
        <v>27.17</v>
      </c>
      <c r="D270" s="129">
        <f t="shared" si="19"/>
        <v>9.170000000000002</v>
      </c>
      <c r="E270" s="130">
        <f t="shared" si="22"/>
        <v>1.5094444444444446</v>
      </c>
      <c r="F270" s="133"/>
      <c r="G270" s="133"/>
      <c r="H270" s="132"/>
      <c r="I270" s="132"/>
      <c r="J270" s="61"/>
    </row>
    <row r="271" spans="1:10" ht="51">
      <c r="A271" s="5" t="s">
        <v>3</v>
      </c>
      <c r="B271" s="129">
        <v>18</v>
      </c>
      <c r="C271" s="129">
        <v>16.4</v>
      </c>
      <c r="D271" s="129">
        <f t="shared" si="19"/>
        <v>-1.6000000000000014</v>
      </c>
      <c r="E271" s="130">
        <f t="shared" si="22"/>
        <v>0.911111111111111</v>
      </c>
      <c r="F271" s="133"/>
      <c r="G271" s="133"/>
      <c r="H271" s="132"/>
      <c r="I271" s="132"/>
      <c r="J271" s="61"/>
    </row>
    <row r="272" spans="1:10" ht="38.25">
      <c r="A272" s="5" t="s">
        <v>4</v>
      </c>
      <c r="B272" s="129">
        <v>0</v>
      </c>
      <c r="C272" s="129">
        <v>0</v>
      </c>
      <c r="D272" s="129">
        <f t="shared" si="19"/>
        <v>0</v>
      </c>
      <c r="E272" s="130">
        <v>1</v>
      </c>
      <c r="F272" s="133"/>
      <c r="G272" s="133"/>
      <c r="H272" s="132"/>
      <c r="I272" s="132"/>
      <c r="J272" s="61"/>
    </row>
    <row r="273" spans="1:10" ht="25.5">
      <c r="A273" s="5" t="s">
        <v>5</v>
      </c>
      <c r="B273" s="129">
        <v>35</v>
      </c>
      <c r="C273" s="129">
        <v>35</v>
      </c>
      <c r="D273" s="129">
        <f t="shared" si="19"/>
        <v>0</v>
      </c>
      <c r="E273" s="130">
        <f t="shared" si="22"/>
        <v>1</v>
      </c>
      <c r="F273" s="133"/>
      <c r="G273" s="133"/>
      <c r="H273" s="132"/>
      <c r="I273" s="132"/>
      <c r="J273" s="61"/>
    </row>
    <row r="274" spans="1:10" ht="63.75">
      <c r="A274" s="5" t="s">
        <v>6</v>
      </c>
      <c r="B274" s="129">
        <v>100</v>
      </c>
      <c r="C274" s="129">
        <v>100</v>
      </c>
      <c r="D274" s="129">
        <f t="shared" si="19"/>
        <v>0</v>
      </c>
      <c r="E274" s="130">
        <f t="shared" si="22"/>
        <v>1</v>
      </c>
      <c r="F274" s="133"/>
      <c r="G274" s="133"/>
      <c r="H274" s="132"/>
      <c r="I274" s="132"/>
      <c r="J274" s="61"/>
    </row>
    <row r="275" spans="1:10" ht="25.5">
      <c r="A275" s="1" t="s">
        <v>453</v>
      </c>
      <c r="B275" s="3"/>
      <c r="C275" s="3"/>
      <c r="D275" s="3"/>
      <c r="E275" s="24"/>
      <c r="F275" s="24">
        <f>F276/F590</f>
        <v>0.20585974985481836</v>
      </c>
      <c r="G275" s="24">
        <f>G276/G590</f>
        <v>0.20712804743899274</v>
      </c>
      <c r="H275" s="24"/>
      <c r="I275" s="24"/>
      <c r="J275" s="3"/>
    </row>
    <row r="276" spans="1:10" ht="12.75">
      <c r="A276" s="4" t="s">
        <v>480</v>
      </c>
      <c r="B276" s="28">
        <f>SUM(B201:B274)</f>
        <v>15629.656</v>
      </c>
      <c r="C276" s="28">
        <f>SUM(C201:C274)</f>
        <v>15877.084579770235</v>
      </c>
      <c r="D276" s="42">
        <f>C276-B276</f>
        <v>247.42857977023414</v>
      </c>
      <c r="E276" s="319">
        <f t="shared" si="22"/>
        <v>1.015830711806468</v>
      </c>
      <c r="F276" s="29">
        <f>SUM(F172:F274)</f>
        <v>439679782.71</v>
      </c>
      <c r="G276" s="29">
        <f>SUM(G172:G274)</f>
        <v>435240716.3000001</v>
      </c>
      <c r="H276" s="26">
        <f>G276/F276</f>
        <v>0.9899038650750794</v>
      </c>
      <c r="I276" s="26">
        <f>E276/H276</f>
        <v>1.0261912774018942</v>
      </c>
      <c r="J276" s="26"/>
    </row>
    <row r="277" spans="1:10" ht="12.75" customHeight="1">
      <c r="A277" s="348" t="s">
        <v>18</v>
      </c>
      <c r="B277" s="337"/>
      <c r="C277" s="337"/>
      <c r="D277" s="337"/>
      <c r="E277" s="337"/>
      <c r="F277" s="337"/>
      <c r="G277" s="337"/>
      <c r="H277" s="337"/>
      <c r="I277" s="337"/>
      <c r="J277" s="332"/>
    </row>
    <row r="278" spans="1:10" ht="12.75" customHeight="1">
      <c r="A278" s="353" t="s">
        <v>19</v>
      </c>
      <c r="B278" s="354"/>
      <c r="C278" s="354"/>
      <c r="D278" s="354"/>
      <c r="E278" s="354"/>
      <c r="F278" s="354"/>
      <c r="G278" s="354"/>
      <c r="H278" s="354"/>
      <c r="I278" s="355"/>
      <c r="J278" s="3"/>
    </row>
    <row r="279" spans="1:10" ht="13.5" customHeight="1">
      <c r="A279" s="350" t="s">
        <v>20</v>
      </c>
      <c r="B279" s="351"/>
      <c r="C279" s="351"/>
      <c r="D279" s="351"/>
      <c r="E279" s="351"/>
      <c r="F279" s="351"/>
      <c r="G279" s="351"/>
      <c r="H279" s="351"/>
      <c r="I279" s="351"/>
      <c r="J279" s="352"/>
    </row>
    <row r="280" spans="1:10" ht="76.5">
      <c r="A280" s="118" t="s">
        <v>336</v>
      </c>
      <c r="B280" s="217"/>
      <c r="C280" s="217"/>
      <c r="D280" s="218"/>
      <c r="E280" s="141"/>
      <c r="F280" s="168">
        <v>30450</v>
      </c>
      <c r="G280" s="168">
        <v>30395.1</v>
      </c>
      <c r="H280" s="141">
        <f aca="true" t="shared" si="23" ref="H280:H289">G280/F280</f>
        <v>0.9981970443349754</v>
      </c>
      <c r="I280" s="221"/>
      <c r="J280" s="58"/>
    </row>
    <row r="281" spans="1:10" ht="51.75" customHeight="1">
      <c r="A281" s="118" t="s">
        <v>246</v>
      </c>
      <c r="B281" s="217"/>
      <c r="C281" s="217"/>
      <c r="D281" s="218"/>
      <c r="E281" s="141"/>
      <c r="F281" s="168">
        <v>507000</v>
      </c>
      <c r="G281" s="168">
        <v>417000</v>
      </c>
      <c r="H281" s="141">
        <f t="shared" si="23"/>
        <v>0.8224852071005917</v>
      </c>
      <c r="I281" s="221"/>
      <c r="J281" s="58" t="s">
        <v>100</v>
      </c>
    </row>
    <row r="282" spans="1:10" ht="63.75">
      <c r="A282" s="118" t="s">
        <v>247</v>
      </c>
      <c r="B282" s="217"/>
      <c r="C282" s="217"/>
      <c r="D282" s="218"/>
      <c r="E282" s="141"/>
      <c r="F282" s="168">
        <v>160000</v>
      </c>
      <c r="G282" s="168">
        <v>120000</v>
      </c>
      <c r="H282" s="141">
        <f t="shared" si="23"/>
        <v>0.75</v>
      </c>
      <c r="I282" s="221"/>
      <c r="J282" s="58" t="s">
        <v>21</v>
      </c>
    </row>
    <row r="283" spans="1:10" ht="88.5" customHeight="1">
      <c r="A283" s="118" t="s">
        <v>248</v>
      </c>
      <c r="B283" s="217"/>
      <c r="C283" s="217"/>
      <c r="D283" s="218"/>
      <c r="E283" s="141"/>
      <c r="F283" s="168">
        <v>258000</v>
      </c>
      <c r="G283" s="168">
        <v>236000</v>
      </c>
      <c r="H283" s="141">
        <f t="shared" si="23"/>
        <v>0.9147286821705426</v>
      </c>
      <c r="I283" s="221"/>
      <c r="J283" s="58" t="s">
        <v>22</v>
      </c>
    </row>
    <row r="284" spans="1:10" ht="51">
      <c r="A284" s="118" t="s">
        <v>249</v>
      </c>
      <c r="B284" s="58"/>
      <c r="C284" s="58"/>
      <c r="D284" s="218"/>
      <c r="E284" s="141"/>
      <c r="F284" s="168">
        <v>387500</v>
      </c>
      <c r="G284" s="168">
        <v>342100</v>
      </c>
      <c r="H284" s="141">
        <f t="shared" si="23"/>
        <v>0.8828387096774194</v>
      </c>
      <c r="I284" s="221"/>
      <c r="J284" s="58" t="s">
        <v>23</v>
      </c>
    </row>
    <row r="285" spans="1:10" ht="66" customHeight="1">
      <c r="A285" s="118" t="s">
        <v>250</v>
      </c>
      <c r="B285" s="217"/>
      <c r="C285" s="217"/>
      <c r="D285" s="218"/>
      <c r="E285" s="141"/>
      <c r="F285" s="168">
        <v>1547875</v>
      </c>
      <c r="G285" s="168">
        <v>1477634.35</v>
      </c>
      <c r="H285" s="141">
        <f t="shared" si="23"/>
        <v>0.9546212387951224</v>
      </c>
      <c r="I285" s="221"/>
      <c r="J285" s="58" t="s">
        <v>24</v>
      </c>
    </row>
    <row r="286" spans="1:10" ht="63.75">
      <c r="A286" s="118" t="s">
        <v>251</v>
      </c>
      <c r="B286" s="217"/>
      <c r="C286" s="217"/>
      <c r="D286" s="218"/>
      <c r="E286" s="141"/>
      <c r="F286" s="168">
        <v>107000</v>
      </c>
      <c r="G286" s="168">
        <v>107000</v>
      </c>
      <c r="H286" s="141">
        <f t="shared" si="23"/>
        <v>1</v>
      </c>
      <c r="I286" s="221"/>
      <c r="J286" s="58"/>
    </row>
    <row r="287" spans="1:10" ht="54" customHeight="1">
      <c r="A287" s="118" t="s">
        <v>252</v>
      </c>
      <c r="B287" s="217"/>
      <c r="C287" s="217"/>
      <c r="D287" s="218"/>
      <c r="E287" s="141"/>
      <c r="F287" s="168">
        <v>9555860</v>
      </c>
      <c r="G287" s="168">
        <v>9467587.9</v>
      </c>
      <c r="H287" s="141">
        <f t="shared" si="23"/>
        <v>0.9907625164035472</v>
      </c>
      <c r="I287" s="221"/>
      <c r="J287" s="58"/>
    </row>
    <row r="288" spans="1:10" ht="53.25" customHeight="1">
      <c r="A288" s="118" t="s">
        <v>253</v>
      </c>
      <c r="B288" s="58"/>
      <c r="C288" s="58"/>
      <c r="D288" s="218"/>
      <c r="E288" s="141"/>
      <c r="F288" s="168">
        <v>900000</v>
      </c>
      <c r="G288" s="168">
        <v>899786.38</v>
      </c>
      <c r="H288" s="141">
        <f t="shared" si="23"/>
        <v>0.9997626444444444</v>
      </c>
      <c r="I288" s="221"/>
      <c r="J288" s="58"/>
    </row>
    <row r="289" spans="1:10" ht="13.5">
      <c r="A289" s="243" t="s">
        <v>150</v>
      </c>
      <c r="B289" s="244"/>
      <c r="C289" s="244"/>
      <c r="D289" s="245"/>
      <c r="E289" s="246"/>
      <c r="F289" s="307">
        <f>SUM(F280:F288)</f>
        <v>13453685</v>
      </c>
      <c r="G289" s="307">
        <f>SUM(G280:G288)</f>
        <v>13097503.730000002</v>
      </c>
      <c r="H289" s="141">
        <f t="shared" si="23"/>
        <v>0.9735253746464261</v>
      </c>
      <c r="I289" s="247"/>
      <c r="J289" s="244"/>
    </row>
    <row r="290" spans="1:10" ht="13.5" customHeight="1">
      <c r="A290" s="356" t="s">
        <v>265</v>
      </c>
      <c r="B290" s="357"/>
      <c r="C290" s="357"/>
      <c r="D290" s="357"/>
      <c r="E290" s="357"/>
      <c r="F290" s="357"/>
      <c r="G290" s="357"/>
      <c r="H290" s="357"/>
      <c r="I290" s="357"/>
      <c r="J290" s="358"/>
    </row>
    <row r="291" spans="1:10" ht="76.5">
      <c r="A291" s="118" t="s">
        <v>256</v>
      </c>
      <c r="B291" s="58"/>
      <c r="C291" s="58"/>
      <c r="D291" s="218"/>
      <c r="E291" s="141"/>
      <c r="F291" s="168">
        <v>175848</v>
      </c>
      <c r="G291" s="308">
        <v>158169.4</v>
      </c>
      <c r="H291" s="141">
        <f aca="true" t="shared" si="24" ref="H291:H311">G291/F291</f>
        <v>0.8994665847777625</v>
      </c>
      <c r="I291" s="221"/>
      <c r="J291" s="58" t="s">
        <v>266</v>
      </c>
    </row>
    <row r="292" spans="1:10" ht="51">
      <c r="A292" s="118" t="s">
        <v>267</v>
      </c>
      <c r="B292" s="58"/>
      <c r="C292" s="58"/>
      <c r="D292" s="218"/>
      <c r="E292" s="141"/>
      <c r="F292" s="168">
        <v>6895</v>
      </c>
      <c r="G292" s="308">
        <v>6895</v>
      </c>
      <c r="H292" s="141">
        <f t="shared" si="24"/>
        <v>1</v>
      </c>
      <c r="I292" s="221"/>
      <c r="J292" s="58"/>
    </row>
    <row r="293" spans="1:10" ht="51">
      <c r="A293" s="118" t="s">
        <v>268</v>
      </c>
      <c r="B293" s="58"/>
      <c r="C293" s="58"/>
      <c r="D293" s="218"/>
      <c r="E293" s="141"/>
      <c r="F293" s="168">
        <v>284000</v>
      </c>
      <c r="G293" s="308">
        <v>283632.62</v>
      </c>
      <c r="H293" s="141">
        <f t="shared" si="24"/>
        <v>0.9987064084507042</v>
      </c>
      <c r="I293" s="221"/>
      <c r="J293" s="58"/>
    </row>
    <row r="294" spans="1:10" ht="25.5">
      <c r="A294" s="118" t="s">
        <v>257</v>
      </c>
      <c r="B294" s="58"/>
      <c r="C294" s="58"/>
      <c r="D294" s="218"/>
      <c r="E294" s="141"/>
      <c r="F294" s="168">
        <v>98000</v>
      </c>
      <c r="G294" s="308">
        <v>98000</v>
      </c>
      <c r="H294" s="141">
        <f t="shared" si="24"/>
        <v>1</v>
      </c>
      <c r="I294" s="221"/>
      <c r="J294" s="58"/>
    </row>
    <row r="295" spans="1:10" ht="38.25">
      <c r="A295" s="118" t="s">
        <v>258</v>
      </c>
      <c r="B295" s="58"/>
      <c r="C295" s="58"/>
      <c r="D295" s="218"/>
      <c r="E295" s="141"/>
      <c r="F295" s="168">
        <v>107498</v>
      </c>
      <c r="G295" s="308">
        <v>107498</v>
      </c>
      <c r="H295" s="141">
        <f t="shared" si="24"/>
        <v>1</v>
      </c>
      <c r="I295" s="221"/>
      <c r="J295" s="58"/>
    </row>
    <row r="296" spans="1:10" ht="102">
      <c r="A296" s="122" t="s">
        <v>254</v>
      </c>
      <c r="B296" s="217"/>
      <c r="C296" s="217"/>
      <c r="D296" s="218"/>
      <c r="E296" s="141"/>
      <c r="F296" s="168">
        <v>585020</v>
      </c>
      <c r="G296" s="308">
        <v>508885.72</v>
      </c>
      <c r="H296" s="141">
        <f t="shared" si="24"/>
        <v>0.8698603808416806</v>
      </c>
      <c r="I296" s="221"/>
      <c r="J296" s="58" t="s">
        <v>269</v>
      </c>
    </row>
    <row r="297" spans="1:10" ht="89.25">
      <c r="A297" s="122" t="s">
        <v>255</v>
      </c>
      <c r="B297" s="58"/>
      <c r="C297" s="58"/>
      <c r="D297" s="218"/>
      <c r="E297" s="141"/>
      <c r="F297" s="168">
        <v>2349689.7</v>
      </c>
      <c r="G297" s="308">
        <v>2346946.7</v>
      </c>
      <c r="H297" s="141">
        <f t="shared" si="24"/>
        <v>0.99883261181253</v>
      </c>
      <c r="I297" s="221"/>
      <c r="J297" s="58"/>
    </row>
    <row r="298" spans="1:10" ht="25.5">
      <c r="A298" s="118" t="s">
        <v>259</v>
      </c>
      <c r="B298" s="58"/>
      <c r="C298" s="58"/>
      <c r="D298" s="218"/>
      <c r="E298" s="141"/>
      <c r="F298" s="168">
        <v>15635</v>
      </c>
      <c r="G298" s="308">
        <v>15635</v>
      </c>
      <c r="H298" s="141">
        <f t="shared" si="24"/>
        <v>1</v>
      </c>
      <c r="I298" s="221"/>
      <c r="J298" s="58"/>
    </row>
    <row r="299" spans="1:10" ht="89.25">
      <c r="A299" s="122" t="s">
        <v>260</v>
      </c>
      <c r="B299" s="58"/>
      <c r="C299" s="58"/>
      <c r="D299" s="218"/>
      <c r="E299" s="141"/>
      <c r="F299" s="168">
        <v>208521</v>
      </c>
      <c r="G299" s="308">
        <v>39611.6</v>
      </c>
      <c r="H299" s="141">
        <f t="shared" si="24"/>
        <v>0.18996455992442007</v>
      </c>
      <c r="I299" s="221"/>
      <c r="J299" s="58" t="s">
        <v>270</v>
      </c>
    </row>
    <row r="300" spans="1:10" ht="76.5">
      <c r="A300" s="118" t="s">
        <v>261</v>
      </c>
      <c r="B300" s="58"/>
      <c r="C300" s="58"/>
      <c r="D300" s="218"/>
      <c r="E300" s="141"/>
      <c r="F300" s="168">
        <v>967177</v>
      </c>
      <c r="G300" s="308">
        <v>967177</v>
      </c>
      <c r="H300" s="141">
        <f t="shared" si="24"/>
        <v>1</v>
      </c>
      <c r="I300" s="221"/>
      <c r="J300" s="58"/>
    </row>
    <row r="301" spans="1:10" ht="102">
      <c r="A301" s="122" t="s">
        <v>262</v>
      </c>
      <c r="B301" s="217"/>
      <c r="C301" s="217"/>
      <c r="D301" s="218"/>
      <c r="E301" s="141"/>
      <c r="F301" s="168">
        <v>718640</v>
      </c>
      <c r="G301" s="308">
        <v>718640</v>
      </c>
      <c r="H301" s="141">
        <f t="shared" si="24"/>
        <v>1</v>
      </c>
      <c r="I301" s="221"/>
      <c r="J301" s="58"/>
    </row>
    <row r="302" spans="1:10" ht="40.5" customHeight="1">
      <c r="A302" s="118" t="s">
        <v>263</v>
      </c>
      <c r="B302" s="217"/>
      <c r="C302" s="217"/>
      <c r="D302" s="218"/>
      <c r="E302" s="141"/>
      <c r="F302" s="168">
        <v>580603</v>
      </c>
      <c r="G302" s="308">
        <v>501105.82</v>
      </c>
      <c r="H302" s="141">
        <f t="shared" si="24"/>
        <v>0.8630782479594491</v>
      </c>
      <c r="I302" s="221"/>
      <c r="J302" s="288" t="s">
        <v>271</v>
      </c>
    </row>
    <row r="303" spans="1:10" ht="45" customHeight="1">
      <c r="A303" s="5" t="s">
        <v>272</v>
      </c>
      <c r="B303" s="58"/>
      <c r="C303" s="58"/>
      <c r="D303" s="218"/>
      <c r="E303" s="141"/>
      <c r="F303" s="168">
        <v>1397188</v>
      </c>
      <c r="G303" s="308">
        <v>1103510.87</v>
      </c>
      <c r="H303" s="141">
        <f t="shared" si="24"/>
        <v>0.7898084366599198</v>
      </c>
      <c r="I303" s="221"/>
      <c r="J303" s="288" t="s">
        <v>273</v>
      </c>
    </row>
    <row r="304" spans="1:10" ht="67.5" customHeight="1">
      <c r="A304" s="5" t="s">
        <v>274</v>
      </c>
      <c r="B304" s="58"/>
      <c r="C304" s="58"/>
      <c r="D304" s="218"/>
      <c r="E304" s="141"/>
      <c r="F304" s="168">
        <v>12924279.65</v>
      </c>
      <c r="G304" s="308">
        <v>12923548.36</v>
      </c>
      <c r="H304" s="141">
        <f t="shared" si="24"/>
        <v>0.9999434173493762</v>
      </c>
      <c r="I304" s="221"/>
      <c r="J304" s="58"/>
    </row>
    <row r="305" spans="1:10" ht="76.5">
      <c r="A305" s="5" t="s">
        <v>275</v>
      </c>
      <c r="B305" s="58"/>
      <c r="C305" s="58"/>
      <c r="D305" s="218"/>
      <c r="E305" s="141"/>
      <c r="F305" s="168">
        <v>365000</v>
      </c>
      <c r="G305" s="308">
        <v>327931</v>
      </c>
      <c r="H305" s="141">
        <f t="shared" si="24"/>
        <v>0.898441095890411</v>
      </c>
      <c r="I305" s="221"/>
      <c r="J305" s="58" t="s">
        <v>271</v>
      </c>
    </row>
    <row r="306" spans="1:10" ht="63.75">
      <c r="A306" s="5" t="s">
        <v>276</v>
      </c>
      <c r="B306" s="58"/>
      <c r="C306" s="58"/>
      <c r="D306" s="218"/>
      <c r="E306" s="141"/>
      <c r="F306" s="168">
        <v>10759</v>
      </c>
      <c r="G306" s="308">
        <v>0</v>
      </c>
      <c r="H306" s="141">
        <f t="shared" si="24"/>
        <v>0</v>
      </c>
      <c r="I306" s="221"/>
      <c r="J306" s="58" t="s">
        <v>277</v>
      </c>
    </row>
    <row r="307" spans="1:10" ht="51">
      <c r="A307" s="5" t="s">
        <v>278</v>
      </c>
      <c r="B307" s="58"/>
      <c r="C307" s="58"/>
      <c r="D307" s="218"/>
      <c r="E307" s="141"/>
      <c r="F307" s="168">
        <v>528605</v>
      </c>
      <c r="G307" s="168">
        <v>458127.39</v>
      </c>
      <c r="H307" s="141">
        <f t="shared" si="24"/>
        <v>0.8666724491822817</v>
      </c>
      <c r="I307" s="221"/>
      <c r="J307" s="58" t="s">
        <v>279</v>
      </c>
    </row>
    <row r="308" spans="1:10" ht="147" customHeight="1">
      <c r="A308" s="5" t="s">
        <v>280</v>
      </c>
      <c r="B308" s="58"/>
      <c r="C308" s="58"/>
      <c r="D308" s="218"/>
      <c r="E308" s="141"/>
      <c r="F308" s="168">
        <v>132319</v>
      </c>
      <c r="G308" s="168">
        <v>111961.7</v>
      </c>
      <c r="H308" s="141">
        <f t="shared" si="24"/>
        <v>0.846149834868764</v>
      </c>
      <c r="I308" s="221"/>
      <c r="J308" s="58" t="s">
        <v>279</v>
      </c>
    </row>
    <row r="309" spans="1:10" ht="170.25" customHeight="1">
      <c r="A309" s="5" t="s">
        <v>281</v>
      </c>
      <c r="B309" s="58"/>
      <c r="C309" s="58"/>
      <c r="D309" s="218"/>
      <c r="E309" s="141"/>
      <c r="F309" s="168">
        <v>84000</v>
      </c>
      <c r="G309" s="168">
        <v>82391.38</v>
      </c>
      <c r="H309" s="141">
        <f t="shared" si="24"/>
        <v>0.9808497619047619</v>
      </c>
      <c r="I309" s="221"/>
      <c r="J309" s="58"/>
    </row>
    <row r="310" spans="1:10" ht="50.25" customHeight="1">
      <c r="A310" s="5" t="s">
        <v>282</v>
      </c>
      <c r="B310" s="58"/>
      <c r="C310" s="58"/>
      <c r="D310" s="218"/>
      <c r="E310" s="141"/>
      <c r="F310" s="168">
        <v>605823.65</v>
      </c>
      <c r="G310" s="168">
        <v>246068.91</v>
      </c>
      <c r="H310" s="141">
        <f t="shared" si="24"/>
        <v>0.40617250581089065</v>
      </c>
      <c r="I310" s="221"/>
      <c r="J310" s="58" t="s">
        <v>279</v>
      </c>
    </row>
    <row r="311" spans="1:10" ht="79.5" customHeight="1">
      <c r="A311" s="5" t="s">
        <v>283</v>
      </c>
      <c r="B311" s="58"/>
      <c r="C311" s="58"/>
      <c r="D311" s="218"/>
      <c r="E311" s="141"/>
      <c r="F311" s="168">
        <v>27884</v>
      </c>
      <c r="G311" s="168">
        <v>27884</v>
      </c>
      <c r="H311" s="141">
        <f t="shared" si="24"/>
        <v>1</v>
      </c>
      <c r="I311" s="221"/>
      <c r="J311" s="58"/>
    </row>
    <row r="312" spans="1:10" ht="13.5">
      <c r="A312" s="79" t="s">
        <v>284</v>
      </c>
      <c r="B312" s="244"/>
      <c r="C312" s="244"/>
      <c r="D312" s="245"/>
      <c r="E312" s="246"/>
      <c r="F312" s="307">
        <f>SUM(F291:F311)</f>
        <v>22173385</v>
      </c>
      <c r="G312" s="307">
        <f>SUM(G291:G311)</f>
        <v>21033620.47</v>
      </c>
      <c r="H312" s="246">
        <f>G312/F312</f>
        <v>0.9485976304474937</v>
      </c>
      <c r="I312" s="247"/>
      <c r="J312" s="244"/>
    </row>
    <row r="313" spans="1:10" ht="13.5" customHeight="1">
      <c r="A313" s="359" t="s">
        <v>285</v>
      </c>
      <c r="B313" s="360"/>
      <c r="C313" s="360"/>
      <c r="D313" s="360"/>
      <c r="E313" s="360"/>
      <c r="F313" s="360"/>
      <c r="G313" s="360"/>
      <c r="H313" s="360"/>
      <c r="I313" s="360"/>
      <c r="J313" s="361"/>
    </row>
    <row r="314" spans="1:10" ht="63.75">
      <c r="A314" s="58" t="s">
        <v>292</v>
      </c>
      <c r="B314" s="58"/>
      <c r="C314" s="58"/>
      <c r="D314" s="218"/>
      <c r="E314" s="141"/>
      <c r="F314" s="168">
        <v>4531949.3</v>
      </c>
      <c r="G314" s="168">
        <v>4480536.5</v>
      </c>
      <c r="H314" s="141">
        <f>G314/F314</f>
        <v>0.9886554776771224</v>
      </c>
      <c r="I314" s="221"/>
      <c r="J314" s="58"/>
    </row>
    <row r="315" spans="1:10" ht="51">
      <c r="A315" s="58" t="s">
        <v>293</v>
      </c>
      <c r="B315" s="58"/>
      <c r="C315" s="58"/>
      <c r="D315" s="218"/>
      <c r="E315" s="141"/>
      <c r="F315" s="168">
        <v>3673083.8</v>
      </c>
      <c r="G315" s="168">
        <v>3673083.8</v>
      </c>
      <c r="H315" s="141">
        <f>G315/F315</f>
        <v>1</v>
      </c>
      <c r="I315" s="221"/>
      <c r="J315" s="58"/>
    </row>
    <row r="316" spans="1:10" ht="117.75" customHeight="1">
      <c r="A316" s="58" t="s">
        <v>294</v>
      </c>
      <c r="B316" s="217"/>
      <c r="C316" s="217"/>
      <c r="D316" s="218"/>
      <c r="E316" s="141"/>
      <c r="F316" s="168">
        <v>110661</v>
      </c>
      <c r="G316" s="168">
        <v>53450</v>
      </c>
      <c r="H316" s="141">
        <f>G316/F316</f>
        <v>0.48300665997957726</v>
      </c>
      <c r="I316" s="221"/>
      <c r="J316" s="58" t="s">
        <v>295</v>
      </c>
    </row>
    <row r="317" spans="1:10" ht="13.5">
      <c r="A317" s="244" t="s">
        <v>296</v>
      </c>
      <c r="B317" s="248"/>
      <c r="C317" s="248"/>
      <c r="D317" s="245"/>
      <c r="E317" s="246"/>
      <c r="F317" s="307">
        <f>SUM(F314:F316)</f>
        <v>8315694.1</v>
      </c>
      <c r="G317" s="307">
        <f>SUM(G314:G316)</f>
        <v>8207070.3</v>
      </c>
      <c r="H317" s="246">
        <f>G317/F317</f>
        <v>0.9869374944900872</v>
      </c>
      <c r="I317" s="247"/>
      <c r="J317" s="244"/>
    </row>
    <row r="318" spans="1:10" ht="13.5" customHeight="1">
      <c r="A318" s="342" t="s">
        <v>438</v>
      </c>
      <c r="B318" s="343"/>
      <c r="C318" s="343"/>
      <c r="D318" s="343"/>
      <c r="E318" s="343"/>
      <c r="F318" s="343"/>
      <c r="G318" s="343"/>
      <c r="H318" s="343"/>
      <c r="I318" s="343"/>
      <c r="J318" s="344"/>
    </row>
    <row r="319" spans="1:10" ht="53.25" customHeight="1">
      <c r="A319" s="5" t="s">
        <v>286</v>
      </c>
      <c r="B319" s="5"/>
      <c r="C319" s="5"/>
      <c r="D319" s="119"/>
      <c r="E319" s="103"/>
      <c r="F319" s="168">
        <v>1719737</v>
      </c>
      <c r="G319" s="168">
        <v>1626177</v>
      </c>
      <c r="H319" s="141">
        <f>G319/F319</f>
        <v>0.9455963324624638</v>
      </c>
      <c r="I319" s="121"/>
      <c r="J319" s="5" t="s">
        <v>287</v>
      </c>
    </row>
    <row r="320" spans="1:10" ht="38.25">
      <c r="A320" s="5" t="s">
        <v>288</v>
      </c>
      <c r="B320" s="5"/>
      <c r="C320" s="5"/>
      <c r="D320" s="119"/>
      <c r="E320" s="103"/>
      <c r="F320" s="168">
        <v>209308</v>
      </c>
      <c r="G320" s="168">
        <v>209308</v>
      </c>
      <c r="H320" s="141">
        <f>G320/F320</f>
        <v>1</v>
      </c>
      <c r="I320" s="121"/>
      <c r="J320" s="5"/>
    </row>
    <row r="321" spans="1:10" ht="63.75">
      <c r="A321" s="5" t="s">
        <v>289</v>
      </c>
      <c r="B321" s="5"/>
      <c r="C321" s="5"/>
      <c r="D321" s="119"/>
      <c r="E321" s="103"/>
      <c r="F321" s="168">
        <v>48553</v>
      </c>
      <c r="G321" s="168">
        <v>48553</v>
      </c>
      <c r="H321" s="141">
        <f>G321/F321</f>
        <v>1</v>
      </c>
      <c r="I321" s="121"/>
      <c r="J321" s="5"/>
    </row>
    <row r="322" spans="1:10" ht="13.5">
      <c r="A322" s="249" t="s">
        <v>290</v>
      </c>
      <c r="B322" s="79"/>
      <c r="C322" s="79"/>
      <c r="D322" s="250"/>
      <c r="E322" s="251"/>
      <c r="F322" s="307">
        <f>SUM(F319:F321)</f>
        <v>1977598</v>
      </c>
      <c r="G322" s="307">
        <f>SUM(G319:G321)</f>
        <v>1884038</v>
      </c>
      <c r="H322" s="246">
        <f>G322/F322</f>
        <v>0.9526900816040469</v>
      </c>
      <c r="I322" s="252"/>
      <c r="J322" s="79"/>
    </row>
    <row r="323" spans="1:10" ht="78.75" customHeight="1">
      <c r="A323" s="52" t="s">
        <v>264</v>
      </c>
      <c r="B323" s="150">
        <v>55</v>
      </c>
      <c r="C323" s="150">
        <v>55</v>
      </c>
      <c r="D323" s="192">
        <f>C323-B323</f>
        <v>0</v>
      </c>
      <c r="E323" s="103">
        <f>C323/B323</f>
        <v>1</v>
      </c>
      <c r="F323" s="120"/>
      <c r="G323" s="120"/>
      <c r="H323" s="220"/>
      <c r="I323" s="107"/>
      <c r="J323" s="146"/>
    </row>
    <row r="324" spans="1:10" ht="79.5" customHeight="1">
      <c r="A324" s="52" t="s">
        <v>353</v>
      </c>
      <c r="B324" s="150">
        <v>20</v>
      </c>
      <c r="C324" s="150">
        <v>53.3</v>
      </c>
      <c r="D324" s="192">
        <f>C324-B324</f>
        <v>33.3</v>
      </c>
      <c r="E324" s="103">
        <f>C324/B324</f>
        <v>2.665</v>
      </c>
      <c r="F324" s="123"/>
      <c r="G324" s="123"/>
      <c r="H324" s="220"/>
      <c r="I324" s="107"/>
      <c r="J324" s="330" t="s">
        <v>441</v>
      </c>
    </row>
    <row r="325" spans="1:10" ht="93.75" customHeight="1">
      <c r="A325" s="5" t="s">
        <v>354</v>
      </c>
      <c r="B325" s="329">
        <v>14</v>
      </c>
      <c r="C325" s="329">
        <v>14</v>
      </c>
      <c r="D325" s="192">
        <f>C325-B325</f>
        <v>0</v>
      </c>
      <c r="E325" s="103">
        <f>C325/B325</f>
        <v>1</v>
      </c>
      <c r="F325" s="123"/>
      <c r="G325" s="123"/>
      <c r="H325" s="220"/>
      <c r="I325" s="107"/>
      <c r="J325" s="330"/>
    </row>
    <row r="326" spans="1:10" ht="26.25" customHeight="1">
      <c r="A326" s="1" t="s">
        <v>453</v>
      </c>
      <c r="B326" s="150"/>
      <c r="C326" s="150"/>
      <c r="D326" s="192"/>
      <c r="E326" s="103"/>
      <c r="F326" s="46">
        <f>F327/F590</f>
        <v>0.021500088534622725</v>
      </c>
      <c r="G326" s="46">
        <f>G327/G590</f>
        <v>0.02104505467453704</v>
      </c>
      <c r="H326" s="220"/>
      <c r="I326" s="107"/>
      <c r="J326" s="146"/>
    </row>
    <row r="327" spans="1:10" ht="12.75">
      <c r="A327" s="124" t="s">
        <v>291</v>
      </c>
      <c r="B327" s="191">
        <f>B323+B324+B325</f>
        <v>89</v>
      </c>
      <c r="C327" s="191">
        <f>C323+C324+C325</f>
        <v>122.3</v>
      </c>
      <c r="D327" s="296">
        <f>C327-B327</f>
        <v>33.3</v>
      </c>
      <c r="E327" s="125">
        <f>C327/B327</f>
        <v>1.3741573033707866</v>
      </c>
      <c r="F327" s="272">
        <f>F289+F312+F317+F322</f>
        <v>45920362.1</v>
      </c>
      <c r="G327" s="272">
        <f>G289+G312+G317+G322</f>
        <v>44222232.5</v>
      </c>
      <c r="H327" s="273">
        <f>G327/F327</f>
        <v>0.9630201173870969</v>
      </c>
      <c r="I327" s="125">
        <f>E327/H327</f>
        <v>1.4269248155471588</v>
      </c>
      <c r="J327" s="126"/>
    </row>
    <row r="328" spans="1:10" ht="12.75" customHeight="1">
      <c r="A328" s="348" t="s">
        <v>10</v>
      </c>
      <c r="B328" s="337"/>
      <c r="C328" s="337"/>
      <c r="D328" s="337"/>
      <c r="E328" s="337"/>
      <c r="F328" s="337"/>
      <c r="G328" s="337"/>
      <c r="H328" s="337"/>
      <c r="I328" s="337"/>
      <c r="J328" s="332"/>
    </row>
    <row r="329" spans="1:10" ht="39" customHeight="1">
      <c r="A329" s="5" t="s">
        <v>355</v>
      </c>
      <c r="B329" s="47">
        <v>0.921</v>
      </c>
      <c r="C329" s="47">
        <v>0.921</v>
      </c>
      <c r="D329" s="240">
        <f>SUM(C329-B329)</f>
        <v>0</v>
      </c>
      <c r="E329" s="70">
        <f>SUM(C329/B329)</f>
        <v>1</v>
      </c>
      <c r="F329" s="101">
        <v>650000</v>
      </c>
      <c r="G329" s="154">
        <v>533564.29</v>
      </c>
      <c r="H329" s="110">
        <f>G329/F329</f>
        <v>0.8208681384615385</v>
      </c>
      <c r="I329" s="24"/>
      <c r="J329" s="338"/>
    </row>
    <row r="330" spans="1:10" ht="25.5">
      <c r="A330" s="1" t="s">
        <v>453</v>
      </c>
      <c r="B330" s="3"/>
      <c r="C330" s="3"/>
      <c r="D330" s="3"/>
      <c r="E330" s="24"/>
      <c r="F330" s="318">
        <f>F331/F590</f>
        <v>0.00030433247710615877</v>
      </c>
      <c r="G330" s="318">
        <f>G331/G590</f>
        <v>0.00025391955630983887</v>
      </c>
      <c r="H330" s="24"/>
      <c r="I330" s="24"/>
      <c r="J330" s="3"/>
    </row>
    <row r="331" spans="1:10" ht="12.75">
      <c r="A331" s="4" t="s">
        <v>481</v>
      </c>
      <c r="B331" s="28">
        <f>B329</f>
        <v>0.921</v>
      </c>
      <c r="C331" s="28">
        <f>C329</f>
        <v>0.921</v>
      </c>
      <c r="D331" s="28">
        <f>C331-B331</f>
        <v>0</v>
      </c>
      <c r="E331" s="26">
        <f>C331/B331</f>
        <v>1</v>
      </c>
      <c r="F331" s="29">
        <f>F329</f>
        <v>650000</v>
      </c>
      <c r="G331" s="29">
        <f>G329</f>
        <v>533564.29</v>
      </c>
      <c r="H331" s="26">
        <f>G331/F331</f>
        <v>0.8208681384615385</v>
      </c>
      <c r="I331" s="26">
        <f>E331/H331</f>
        <v>1.2182224563791553</v>
      </c>
      <c r="J331" s="26"/>
    </row>
    <row r="332" spans="1:10" ht="25.5" customHeight="1">
      <c r="A332" s="348" t="s">
        <v>11</v>
      </c>
      <c r="B332" s="337"/>
      <c r="C332" s="337"/>
      <c r="D332" s="337"/>
      <c r="E332" s="337"/>
      <c r="F332" s="337"/>
      <c r="G332" s="337"/>
      <c r="H332" s="337"/>
      <c r="I332" s="337"/>
      <c r="J332" s="332"/>
    </row>
    <row r="333" spans="1:10" ht="38.25">
      <c r="A333" s="113" t="s">
        <v>334</v>
      </c>
      <c r="B333" s="3"/>
      <c r="C333" s="112"/>
      <c r="D333" s="85"/>
      <c r="E333" s="110"/>
      <c r="F333" s="114">
        <v>232552.25</v>
      </c>
      <c r="G333" s="115">
        <v>232552.25</v>
      </c>
      <c r="H333" s="110">
        <f>G333/F333</f>
        <v>1</v>
      </c>
      <c r="I333" s="1"/>
      <c r="J333" s="151"/>
    </row>
    <row r="334" spans="1:10" ht="25.5">
      <c r="A334" s="113" t="s">
        <v>356</v>
      </c>
      <c r="B334" s="3">
        <v>1</v>
      </c>
      <c r="C334" s="47">
        <v>1</v>
      </c>
      <c r="D334" s="240">
        <f>SUM(C334-B334)</f>
        <v>0</v>
      </c>
      <c r="E334" s="70">
        <f>SUM(C334/B334)</f>
        <v>1</v>
      </c>
      <c r="F334" s="115"/>
      <c r="G334" s="115"/>
      <c r="H334" s="110"/>
      <c r="I334" s="1"/>
      <c r="J334" s="143"/>
    </row>
    <row r="335" spans="1:10" ht="25.5">
      <c r="A335" s="1" t="s">
        <v>453</v>
      </c>
      <c r="B335" s="3"/>
      <c r="C335" s="3"/>
      <c r="D335" s="3"/>
      <c r="E335" s="24"/>
      <c r="F335" s="318">
        <f>F336/F590</f>
        <v>0.00010888184969093956</v>
      </c>
      <c r="G335" s="318">
        <f>G336/G590</f>
        <v>0.00011067000780516015</v>
      </c>
      <c r="H335" s="24"/>
      <c r="I335" s="24"/>
      <c r="J335" s="3"/>
    </row>
    <row r="336" spans="1:10" ht="12.75">
      <c r="A336" s="4" t="s">
        <v>482</v>
      </c>
      <c r="B336" s="28">
        <f>B334</f>
        <v>1</v>
      </c>
      <c r="C336" s="28">
        <f>C334</f>
        <v>1</v>
      </c>
      <c r="D336" s="28">
        <f>SUM(C336-B336)</f>
        <v>0</v>
      </c>
      <c r="E336" s="26">
        <f>C336/B336</f>
        <v>1</v>
      </c>
      <c r="F336" s="29">
        <f>SUM(F333:F334)</f>
        <v>232552.25</v>
      </c>
      <c r="G336" s="29">
        <f>SUM(G333:G334)</f>
        <v>232552.25</v>
      </c>
      <c r="H336" s="26">
        <f>SUM(G336/F336)</f>
        <v>1</v>
      </c>
      <c r="I336" s="26">
        <v>1</v>
      </c>
      <c r="J336" s="26"/>
    </row>
    <row r="337" spans="1:10" ht="12.75" customHeight="1">
      <c r="A337" s="333" t="s">
        <v>53</v>
      </c>
      <c r="B337" s="334"/>
      <c r="C337" s="334"/>
      <c r="D337" s="334"/>
      <c r="E337" s="334"/>
      <c r="F337" s="334"/>
      <c r="G337" s="334"/>
      <c r="H337" s="334"/>
      <c r="I337" s="334"/>
      <c r="J337" s="335"/>
    </row>
    <row r="338" spans="1:10" ht="12.75">
      <c r="A338" s="37" t="s">
        <v>335</v>
      </c>
      <c r="B338" s="165"/>
      <c r="C338" s="165"/>
      <c r="D338" s="165"/>
      <c r="E338" s="82"/>
      <c r="F338" s="166"/>
      <c r="G338" s="166"/>
      <c r="H338" s="82"/>
      <c r="I338" s="82"/>
      <c r="J338" s="82"/>
    </row>
    <row r="339" spans="1:10" ht="38.25">
      <c r="A339" s="69" t="s">
        <v>359</v>
      </c>
      <c r="B339" s="165"/>
      <c r="C339" s="165"/>
      <c r="D339" s="165"/>
      <c r="E339" s="82"/>
      <c r="F339" s="46">
        <v>30000</v>
      </c>
      <c r="G339" s="46">
        <v>30000</v>
      </c>
      <c r="H339" s="110">
        <f>G339/F339</f>
        <v>1</v>
      </c>
      <c r="I339" s="82"/>
      <c r="J339" s="82"/>
    </row>
    <row r="340" spans="1:10" ht="12.75">
      <c r="A340" s="37" t="s">
        <v>360</v>
      </c>
      <c r="B340" s="165"/>
      <c r="C340" s="165"/>
      <c r="D340" s="165"/>
      <c r="E340" s="82"/>
      <c r="F340" s="166"/>
      <c r="G340" s="46"/>
      <c r="H340" s="82"/>
      <c r="I340" s="82"/>
      <c r="J340" s="82"/>
    </row>
    <row r="341" spans="1:10" ht="38.25">
      <c r="A341" s="69" t="s">
        <v>361</v>
      </c>
      <c r="B341" s="165"/>
      <c r="C341" s="165"/>
      <c r="D341" s="165"/>
      <c r="E341" s="82"/>
      <c r="F341" s="46">
        <v>50000</v>
      </c>
      <c r="G341" s="46">
        <v>50000</v>
      </c>
      <c r="H341" s="110">
        <f>G341/F341</f>
        <v>1</v>
      </c>
      <c r="I341" s="82"/>
      <c r="J341" s="82"/>
    </row>
    <row r="342" spans="1:10" ht="12.75">
      <c r="A342" s="37" t="s">
        <v>362</v>
      </c>
      <c r="B342" s="165"/>
      <c r="C342" s="165"/>
      <c r="D342" s="165"/>
      <c r="E342" s="82"/>
      <c r="F342" s="166"/>
      <c r="G342" s="166"/>
      <c r="H342" s="82"/>
      <c r="I342" s="82"/>
      <c r="J342" s="82"/>
    </row>
    <row r="343" spans="1:10" ht="91.5" customHeight="1">
      <c r="A343" s="105" t="s">
        <v>363</v>
      </c>
      <c r="B343" s="47">
        <v>1</v>
      </c>
      <c r="C343" s="47">
        <v>1</v>
      </c>
      <c r="D343" s="240">
        <f>SUM(C343-B343)</f>
        <v>0</v>
      </c>
      <c r="E343" s="70">
        <f>SUM(C343/B343)</f>
        <v>1</v>
      </c>
      <c r="F343" s="46">
        <v>183751.84</v>
      </c>
      <c r="G343" s="46">
        <v>183751.84</v>
      </c>
      <c r="H343" s="110">
        <f>G343/F343</f>
        <v>1</v>
      </c>
      <c r="I343" s="82"/>
      <c r="J343" s="82"/>
    </row>
    <row r="344" spans="1:9" ht="15" customHeight="1">
      <c r="A344" s="324" t="s">
        <v>339</v>
      </c>
      <c r="B344" s="165"/>
      <c r="C344" s="165"/>
      <c r="D344" s="165"/>
      <c r="E344" s="82"/>
      <c r="F344" s="46">
        <v>87700</v>
      </c>
      <c r="G344" s="46">
        <v>87700</v>
      </c>
      <c r="H344" s="110">
        <f>G344/F344</f>
        <v>1</v>
      </c>
      <c r="I344" s="82"/>
    </row>
    <row r="345" spans="1:9" ht="14.25" customHeight="1">
      <c r="A345" s="68" t="s">
        <v>327</v>
      </c>
      <c r="B345" s="165"/>
      <c r="C345" s="165"/>
      <c r="D345" s="165"/>
      <c r="E345" s="82"/>
      <c r="F345" s="46"/>
      <c r="G345" s="46"/>
      <c r="H345" s="110"/>
      <c r="I345" s="82"/>
    </row>
    <row r="346" spans="1:10" ht="26.25" customHeight="1">
      <c r="A346" s="1" t="s">
        <v>338</v>
      </c>
      <c r="B346" s="165"/>
      <c r="C346" s="165"/>
      <c r="D346" s="165"/>
      <c r="E346" s="82"/>
      <c r="F346" s="46">
        <v>50000</v>
      </c>
      <c r="G346" s="46">
        <v>0</v>
      </c>
      <c r="H346" s="110">
        <f>G346/F346</f>
        <v>0</v>
      </c>
      <c r="I346" s="82"/>
      <c r="J346" s="44" t="s">
        <v>337</v>
      </c>
    </row>
    <row r="347" spans="1:10" ht="78.75" customHeight="1">
      <c r="A347" s="14" t="s">
        <v>364</v>
      </c>
      <c r="B347" s="47">
        <v>3</v>
      </c>
      <c r="C347" s="47">
        <v>3</v>
      </c>
      <c r="D347" s="240">
        <f>SUM(C347-B347)</f>
        <v>0</v>
      </c>
      <c r="E347" s="70">
        <f>SUM(C347/B347)</f>
        <v>1</v>
      </c>
      <c r="F347" s="46"/>
      <c r="G347" s="166"/>
      <c r="H347" s="82"/>
      <c r="I347" s="82"/>
      <c r="J347" s="82"/>
    </row>
    <row r="348" spans="1:10" ht="63.75">
      <c r="A348" s="14" t="s">
        <v>365</v>
      </c>
      <c r="B348" s="47">
        <v>1</v>
      </c>
      <c r="C348" s="47">
        <v>1</v>
      </c>
      <c r="D348" s="240">
        <f>SUM(C348-B348)</f>
        <v>0</v>
      </c>
      <c r="E348" s="70">
        <f>SUM(C348/B348)</f>
        <v>1</v>
      </c>
      <c r="F348" s="46"/>
      <c r="G348" s="166"/>
      <c r="H348" s="82"/>
      <c r="I348" s="82"/>
      <c r="J348" s="82"/>
    </row>
    <row r="349" spans="1:10" ht="90" customHeight="1">
      <c r="A349" s="69" t="s">
        <v>366</v>
      </c>
      <c r="B349" s="47">
        <v>1</v>
      </c>
      <c r="C349" s="47">
        <v>1</v>
      </c>
      <c r="D349" s="240">
        <f>SUM(C349-B349)</f>
        <v>0</v>
      </c>
      <c r="E349" s="70">
        <f>SUM(C349/B349)</f>
        <v>1</v>
      </c>
      <c r="F349" s="46"/>
      <c r="G349" s="166"/>
      <c r="H349" s="82"/>
      <c r="I349" s="82"/>
      <c r="J349" s="82"/>
    </row>
    <row r="350" spans="1:10" ht="27" customHeight="1">
      <c r="A350" s="1" t="s">
        <v>453</v>
      </c>
      <c r="B350" s="47"/>
      <c r="C350" s="165"/>
      <c r="D350" s="165"/>
      <c r="E350" s="82"/>
      <c r="F350" s="320">
        <f>F351/F590</f>
        <v>0.00016455109084725748</v>
      </c>
      <c r="G350" s="320">
        <f>G351/G590</f>
        <v>0.00016725350056143463</v>
      </c>
      <c r="H350" s="82"/>
      <c r="I350" s="82"/>
      <c r="J350" s="82"/>
    </row>
    <row r="351" spans="1:10" ht="12.75">
      <c r="A351" s="4" t="s">
        <v>54</v>
      </c>
      <c r="B351" s="28">
        <f>B343+B347+B348+B349</f>
        <v>6</v>
      </c>
      <c r="C351" s="28">
        <f>C343+C347+C348+C349</f>
        <v>6</v>
      </c>
      <c r="D351" s="28">
        <f>SUM(C351-B351)</f>
        <v>0</v>
      </c>
      <c r="E351" s="26">
        <f>C351/B351</f>
        <v>1</v>
      </c>
      <c r="F351" s="29">
        <f>SUM(F339:F344)</f>
        <v>351451.83999999997</v>
      </c>
      <c r="G351" s="29">
        <f>SUM(G339:G344)</f>
        <v>351451.83999999997</v>
      </c>
      <c r="H351" s="26">
        <f>G351/F351</f>
        <v>1</v>
      </c>
      <c r="I351" s="26">
        <f>E351/H351</f>
        <v>1</v>
      </c>
      <c r="J351" s="242"/>
    </row>
    <row r="352" spans="1:10" ht="12.75" customHeight="1">
      <c r="A352" s="348" t="s">
        <v>55</v>
      </c>
      <c r="B352" s="337"/>
      <c r="C352" s="337"/>
      <c r="D352" s="337"/>
      <c r="E352" s="337"/>
      <c r="F352" s="337"/>
      <c r="G352" s="337"/>
      <c r="H352" s="337"/>
      <c r="I352" s="337"/>
      <c r="J352" s="332"/>
    </row>
    <row r="353" spans="1:10" ht="12.75" customHeight="1">
      <c r="A353" s="342" t="s">
        <v>368</v>
      </c>
      <c r="B353" s="343"/>
      <c r="C353" s="343"/>
      <c r="D353" s="343"/>
      <c r="E353" s="343"/>
      <c r="F353" s="343"/>
      <c r="G353" s="343"/>
      <c r="H353" s="343"/>
      <c r="I353" s="343"/>
      <c r="J353" s="344"/>
    </row>
    <row r="354" spans="1:10" ht="269.25" customHeight="1">
      <c r="A354" s="5" t="s">
        <v>102</v>
      </c>
      <c r="B354" s="72">
        <f>B355+B356+B357+B358+B359</f>
        <v>500</v>
      </c>
      <c r="C354" s="72">
        <f>C355+C356+C357+C358+C359</f>
        <v>500</v>
      </c>
      <c r="D354" s="72">
        <f>C354-B354</f>
        <v>0</v>
      </c>
      <c r="E354" s="44">
        <f aca="true" t="shared" si="25" ref="E354:E362">C354/B354</f>
        <v>1</v>
      </c>
      <c r="F354" s="102">
        <v>10424058.96</v>
      </c>
      <c r="G354" s="102">
        <v>10344005.44</v>
      </c>
      <c r="H354" s="152">
        <f>G354/F354</f>
        <v>0.9923203120485802</v>
      </c>
      <c r="I354" s="152"/>
      <c r="J354" s="76" t="s">
        <v>369</v>
      </c>
    </row>
    <row r="355" spans="1:10" ht="78" customHeight="1">
      <c r="A355" s="10" t="s">
        <v>370</v>
      </c>
      <c r="B355" s="72">
        <v>100</v>
      </c>
      <c r="C355" s="72">
        <v>100</v>
      </c>
      <c r="D355" s="253">
        <f>C355-B355</f>
        <v>0</v>
      </c>
      <c r="E355" s="44">
        <f t="shared" si="25"/>
        <v>1</v>
      </c>
      <c r="F355" s="254"/>
      <c r="G355" s="254"/>
      <c r="H355" s="93"/>
      <c r="I355" s="93"/>
      <c r="J355" s="36"/>
    </row>
    <row r="356" spans="1:10" ht="76.5">
      <c r="A356" s="10" t="s">
        <v>371</v>
      </c>
      <c r="B356" s="72">
        <v>100</v>
      </c>
      <c r="C356" s="72">
        <v>100</v>
      </c>
      <c r="D356" s="253">
        <f aca="true" t="shared" si="26" ref="D356:D361">C356-B356</f>
        <v>0</v>
      </c>
      <c r="E356" s="44">
        <f t="shared" si="25"/>
        <v>1</v>
      </c>
      <c r="F356" s="254"/>
      <c r="G356" s="254"/>
      <c r="H356" s="93"/>
      <c r="I356" s="93"/>
      <c r="J356" s="36"/>
    </row>
    <row r="357" spans="1:10" ht="38.25">
      <c r="A357" s="10" t="s">
        <v>372</v>
      </c>
      <c r="B357" s="72">
        <v>100</v>
      </c>
      <c r="C357" s="72">
        <v>100</v>
      </c>
      <c r="D357" s="253">
        <f t="shared" si="26"/>
        <v>0</v>
      </c>
      <c r="E357" s="44">
        <f t="shared" si="25"/>
        <v>1</v>
      </c>
      <c r="F357" s="254"/>
      <c r="G357" s="254"/>
      <c r="H357" s="93"/>
      <c r="I357" s="93"/>
      <c r="J357" s="36"/>
    </row>
    <row r="358" spans="1:10" ht="12.75">
      <c r="A358" s="10" t="s">
        <v>373</v>
      </c>
      <c r="B358" s="72">
        <v>100</v>
      </c>
      <c r="C358" s="72">
        <v>100</v>
      </c>
      <c r="D358" s="253">
        <f t="shared" si="26"/>
        <v>0</v>
      </c>
      <c r="E358" s="44">
        <f t="shared" si="25"/>
        <v>1</v>
      </c>
      <c r="F358" s="254"/>
      <c r="G358" s="254"/>
      <c r="H358" s="93"/>
      <c r="I358" s="93"/>
      <c r="J358" s="36"/>
    </row>
    <row r="359" spans="1:10" ht="38.25">
      <c r="A359" s="10" t="s">
        <v>374</v>
      </c>
      <c r="B359" s="72">
        <v>100</v>
      </c>
      <c r="C359" s="72">
        <v>100</v>
      </c>
      <c r="D359" s="253">
        <f t="shared" si="26"/>
        <v>0</v>
      </c>
      <c r="E359" s="44">
        <f t="shared" si="25"/>
        <v>1</v>
      </c>
      <c r="F359" s="254"/>
      <c r="G359" s="254"/>
      <c r="H359" s="93"/>
      <c r="I359" s="93"/>
      <c r="J359" s="36"/>
    </row>
    <row r="360" spans="1:10" ht="51">
      <c r="A360" s="51" t="s">
        <v>103</v>
      </c>
      <c r="B360" s="72">
        <f>B361</f>
        <v>100</v>
      </c>
      <c r="C360" s="72">
        <f>C361</f>
        <v>100</v>
      </c>
      <c r="D360" s="72">
        <f t="shared" si="26"/>
        <v>0</v>
      </c>
      <c r="E360" s="44">
        <f t="shared" si="25"/>
        <v>1</v>
      </c>
      <c r="F360" s="102">
        <v>488571</v>
      </c>
      <c r="G360" s="102">
        <v>488571</v>
      </c>
      <c r="H360" s="152">
        <f>G360/F360</f>
        <v>1</v>
      </c>
      <c r="I360" s="152"/>
      <c r="J360" s="105"/>
    </row>
    <row r="361" spans="1:10" ht="38.25">
      <c r="A361" s="255" t="s">
        <v>375</v>
      </c>
      <c r="B361" s="72">
        <v>100</v>
      </c>
      <c r="C361" s="72">
        <v>100</v>
      </c>
      <c r="D361" s="253">
        <f t="shared" si="26"/>
        <v>0</v>
      </c>
      <c r="E361" s="44">
        <f t="shared" si="25"/>
        <v>1</v>
      </c>
      <c r="F361" s="312"/>
      <c r="G361" s="312"/>
      <c r="H361" s="93"/>
      <c r="I361" s="93"/>
      <c r="J361" s="36"/>
    </row>
    <row r="362" spans="1:10" ht="12.75">
      <c r="A362" s="94" t="s">
        <v>376</v>
      </c>
      <c r="B362" s="89">
        <f>B354+B360</f>
        <v>600</v>
      </c>
      <c r="C362" s="89">
        <f>C354+C360</f>
        <v>600</v>
      </c>
      <c r="D362" s="89">
        <f>D354+D360</f>
        <v>0</v>
      </c>
      <c r="E362" s="93">
        <f t="shared" si="25"/>
        <v>1</v>
      </c>
      <c r="F362" s="89">
        <f>F354+F360</f>
        <v>10912629.96</v>
      </c>
      <c r="G362" s="89">
        <f>G354+G360</f>
        <v>10832576.44</v>
      </c>
      <c r="H362" s="93">
        <f>G362/F362</f>
        <v>0.9926641405148497</v>
      </c>
      <c r="I362" s="93"/>
      <c r="J362" s="256"/>
    </row>
    <row r="363" spans="1:10" ht="12.75" customHeight="1">
      <c r="A363" s="342" t="s">
        <v>377</v>
      </c>
      <c r="B363" s="343"/>
      <c r="C363" s="343"/>
      <c r="D363" s="343"/>
      <c r="E363" s="343"/>
      <c r="F363" s="343"/>
      <c r="G363" s="343"/>
      <c r="H363" s="343"/>
      <c r="I363" s="343"/>
      <c r="J363" s="344"/>
    </row>
    <row r="364" spans="1:10" ht="25.5">
      <c r="A364" s="51" t="s">
        <v>104</v>
      </c>
      <c r="B364" s="72">
        <f>B365+B366+B367+B368</f>
        <v>400</v>
      </c>
      <c r="C364" s="72">
        <f>C365+C366+C367+C368</f>
        <v>400</v>
      </c>
      <c r="D364" s="72">
        <v>0</v>
      </c>
      <c r="E364" s="44">
        <f aca="true" t="shared" si="27" ref="E364:E369">C364/B364</f>
        <v>1</v>
      </c>
      <c r="F364" s="89">
        <v>10078999</v>
      </c>
      <c r="G364" s="89">
        <v>10078999</v>
      </c>
      <c r="H364" s="93">
        <f>G364/F364</f>
        <v>1</v>
      </c>
      <c r="I364" s="57"/>
      <c r="J364" s="105"/>
    </row>
    <row r="365" spans="1:10" ht="89.25">
      <c r="A365" s="10" t="s">
        <v>378</v>
      </c>
      <c r="B365" s="72">
        <v>100</v>
      </c>
      <c r="C365" s="72">
        <v>100</v>
      </c>
      <c r="D365" s="253">
        <f>C365-B365</f>
        <v>0</v>
      </c>
      <c r="E365" s="44">
        <f t="shared" si="27"/>
        <v>1</v>
      </c>
      <c r="F365" s="254"/>
      <c r="G365" s="254"/>
      <c r="H365" s="93"/>
      <c r="I365" s="3"/>
      <c r="J365" s="3"/>
    </row>
    <row r="366" spans="1:10" ht="38.25">
      <c r="A366" s="10" t="s">
        <v>379</v>
      </c>
      <c r="B366" s="72">
        <v>100</v>
      </c>
      <c r="C366" s="72">
        <v>100</v>
      </c>
      <c r="D366" s="253">
        <f>C366-B366</f>
        <v>0</v>
      </c>
      <c r="E366" s="44">
        <f t="shared" si="27"/>
        <v>1</v>
      </c>
      <c r="F366" s="254"/>
      <c r="G366" s="254"/>
      <c r="H366" s="93"/>
      <c r="I366" s="3"/>
      <c r="J366" s="3"/>
    </row>
    <row r="367" spans="1:10" ht="51">
      <c r="A367" s="10" t="s">
        <v>380</v>
      </c>
      <c r="B367" s="72">
        <v>100</v>
      </c>
      <c r="C367" s="72">
        <v>100</v>
      </c>
      <c r="D367" s="253">
        <f>C367-B367</f>
        <v>0</v>
      </c>
      <c r="E367" s="44">
        <f t="shared" si="27"/>
        <v>1</v>
      </c>
      <c r="F367" s="254"/>
      <c r="G367" s="254"/>
      <c r="H367" s="93"/>
      <c r="I367" s="3"/>
      <c r="J367" s="3"/>
    </row>
    <row r="368" spans="1:10" ht="51">
      <c r="A368" s="10" t="s">
        <v>381</v>
      </c>
      <c r="B368" s="72">
        <v>100</v>
      </c>
      <c r="C368" s="72">
        <v>100</v>
      </c>
      <c r="D368" s="253">
        <f>C368-B368</f>
        <v>0</v>
      </c>
      <c r="E368" s="44">
        <f t="shared" si="27"/>
        <v>1</v>
      </c>
      <c r="F368" s="254"/>
      <c r="G368" s="254"/>
      <c r="H368" s="93"/>
      <c r="I368" s="3"/>
      <c r="J368" s="3"/>
    </row>
    <row r="369" spans="1:10" ht="38.25">
      <c r="A369" s="51" t="s">
        <v>105</v>
      </c>
      <c r="B369" s="72">
        <f>B370</f>
        <v>100</v>
      </c>
      <c r="C369" s="72">
        <f>C370</f>
        <v>100</v>
      </c>
      <c r="D369" s="72">
        <v>0</v>
      </c>
      <c r="E369" s="44">
        <f t="shared" si="27"/>
        <v>1</v>
      </c>
      <c r="F369" s="89">
        <v>413731</v>
      </c>
      <c r="G369" s="89">
        <v>413731</v>
      </c>
      <c r="H369" s="93">
        <f>G369/F369</f>
        <v>1</v>
      </c>
      <c r="I369" s="57"/>
      <c r="J369" s="105"/>
    </row>
    <row r="370" spans="1:10" ht="25.5">
      <c r="A370" s="10" t="s">
        <v>382</v>
      </c>
      <c r="B370" s="72">
        <v>100</v>
      </c>
      <c r="C370" s="72">
        <v>100</v>
      </c>
      <c r="D370" s="253">
        <v>0</v>
      </c>
      <c r="E370" s="44">
        <v>1</v>
      </c>
      <c r="F370" s="312"/>
      <c r="G370" s="312"/>
      <c r="H370" s="93"/>
      <c r="I370" s="3"/>
      <c r="J370" s="3"/>
    </row>
    <row r="371" spans="1:10" ht="38.25">
      <c r="A371" s="51" t="s">
        <v>106</v>
      </c>
      <c r="B371" s="72">
        <f>B372+B373+B374</f>
        <v>300</v>
      </c>
      <c r="C371" s="72">
        <f>C372+C373+C374</f>
        <v>300</v>
      </c>
      <c r="D371" s="72">
        <v>0</v>
      </c>
      <c r="E371" s="44">
        <f>C371/B371</f>
        <v>1</v>
      </c>
      <c r="F371" s="89">
        <v>488571</v>
      </c>
      <c r="G371" s="89">
        <v>488571</v>
      </c>
      <c r="H371" s="93">
        <f>G371/F371</f>
        <v>1</v>
      </c>
      <c r="I371" s="57"/>
      <c r="J371" s="105"/>
    </row>
    <row r="372" spans="1:10" ht="76.5">
      <c r="A372" s="10" t="s">
        <v>383</v>
      </c>
      <c r="B372" s="72">
        <v>100</v>
      </c>
      <c r="C372" s="72">
        <v>100</v>
      </c>
      <c r="D372" s="253">
        <v>0</v>
      </c>
      <c r="E372" s="44">
        <f>C372/B372</f>
        <v>1</v>
      </c>
      <c r="F372" s="312"/>
      <c r="G372" s="312"/>
      <c r="H372" s="93"/>
      <c r="I372" s="3"/>
      <c r="J372" s="3"/>
    </row>
    <row r="373" spans="1:10" ht="38.25">
      <c r="A373" s="10" t="s">
        <v>384</v>
      </c>
      <c r="B373" s="72">
        <v>100</v>
      </c>
      <c r="C373" s="72">
        <v>100</v>
      </c>
      <c r="D373" s="253">
        <v>0</v>
      </c>
      <c r="E373" s="44">
        <f>C373/B373</f>
        <v>1</v>
      </c>
      <c r="F373" s="312"/>
      <c r="G373" s="312"/>
      <c r="H373" s="93"/>
      <c r="I373" s="3"/>
      <c r="J373" s="3"/>
    </row>
    <row r="374" spans="1:10" ht="25.5">
      <c r="A374" s="10" t="s">
        <v>385</v>
      </c>
      <c r="B374" s="72">
        <v>100</v>
      </c>
      <c r="C374" s="72">
        <v>100</v>
      </c>
      <c r="D374" s="253">
        <v>0</v>
      </c>
      <c r="E374" s="44">
        <f>C374/B374</f>
        <v>1</v>
      </c>
      <c r="F374" s="312"/>
      <c r="G374" s="312"/>
      <c r="H374" s="93"/>
      <c r="I374" s="3"/>
      <c r="J374" s="3"/>
    </row>
    <row r="375" spans="1:10" ht="12.75">
      <c r="A375" s="94" t="s">
        <v>386</v>
      </c>
      <c r="B375" s="89">
        <f>B364+B369+B371</f>
        <v>800</v>
      </c>
      <c r="C375" s="89">
        <f>C364+C369+C371</f>
        <v>800</v>
      </c>
      <c r="D375" s="89">
        <f>D364+D369+D371</f>
        <v>0</v>
      </c>
      <c r="E375" s="89">
        <f>C375/B375</f>
        <v>1</v>
      </c>
      <c r="F375" s="89">
        <f>F364+F369+F371</f>
        <v>10981301</v>
      </c>
      <c r="G375" s="89">
        <f>SUM(G364:G374)</f>
        <v>10981301</v>
      </c>
      <c r="H375" s="93">
        <f>G375/F375</f>
        <v>1</v>
      </c>
      <c r="I375" s="93"/>
      <c r="J375" s="98"/>
    </row>
    <row r="376" spans="1:10" ht="24" customHeight="1">
      <c r="A376" s="71" t="s">
        <v>387</v>
      </c>
      <c r="B376" s="89"/>
      <c r="C376" s="89"/>
      <c r="D376" s="89"/>
      <c r="E376" s="89"/>
      <c r="F376" s="89">
        <f>F377/F590</f>
        <v>0.010250821911766185</v>
      </c>
      <c r="G376" s="89">
        <f>G377/G590</f>
        <v>0.010381073442831047</v>
      </c>
      <c r="H376" s="93"/>
      <c r="I376" s="93"/>
      <c r="J376" s="98"/>
    </row>
    <row r="377" spans="1:10" ht="12.75">
      <c r="A377" s="189" t="s">
        <v>56</v>
      </c>
      <c r="B377" s="164">
        <f>SUM(B364:B375)</f>
        <v>2400</v>
      </c>
      <c r="C377" s="164">
        <f>SUM(C364:C375)</f>
        <v>2400</v>
      </c>
      <c r="D377" s="191">
        <f>D366+D371+D373</f>
        <v>0</v>
      </c>
      <c r="E377" s="191">
        <f>C377/B377</f>
        <v>1</v>
      </c>
      <c r="F377" s="29">
        <f>F362+F375</f>
        <v>21893930.96</v>
      </c>
      <c r="G377" s="29">
        <f>G362+G375</f>
        <v>21813877.439999998</v>
      </c>
      <c r="H377" s="257">
        <f>G377/F377</f>
        <v>0.9963435748406141</v>
      </c>
      <c r="I377" s="257">
        <f>E377/H377</f>
        <v>1.003669843668105</v>
      </c>
      <c r="J377" s="28"/>
    </row>
    <row r="378" spans="1:10" ht="12.75" customHeight="1">
      <c r="A378" s="393" t="s">
        <v>57</v>
      </c>
      <c r="B378" s="394"/>
      <c r="C378" s="394"/>
      <c r="D378" s="394"/>
      <c r="E378" s="394"/>
      <c r="F378" s="394"/>
      <c r="G378" s="394"/>
      <c r="H378" s="394"/>
      <c r="I378" s="394"/>
      <c r="J378" s="395"/>
    </row>
    <row r="379" spans="1:10" ht="12.75" customHeight="1">
      <c r="A379" s="396" t="s">
        <v>322</v>
      </c>
      <c r="B379" s="397"/>
      <c r="C379" s="397"/>
      <c r="D379" s="397"/>
      <c r="E379" s="397"/>
      <c r="F379" s="397"/>
      <c r="G379" s="397"/>
      <c r="H379" s="397"/>
      <c r="I379" s="397"/>
      <c r="J379" s="398"/>
    </row>
    <row r="380" spans="1:10" ht="38.25">
      <c r="A380" s="286" t="s">
        <v>323</v>
      </c>
      <c r="B380" s="219"/>
      <c r="C380" s="219"/>
      <c r="D380" s="219"/>
      <c r="E380" s="219"/>
      <c r="F380" s="168">
        <v>201145.78</v>
      </c>
      <c r="G380" s="168">
        <v>201145.78</v>
      </c>
      <c r="H380" s="60">
        <f>G380/F380</f>
        <v>1</v>
      </c>
      <c r="I380" s="219"/>
      <c r="J380" s="286"/>
    </row>
    <row r="381" spans="1:10" ht="27" customHeight="1">
      <c r="A381" s="58" t="s">
        <v>324</v>
      </c>
      <c r="B381" s="58"/>
      <c r="C381" s="58"/>
      <c r="D381" s="59"/>
      <c r="E381" s="60"/>
      <c r="F381" s="60">
        <v>50342</v>
      </c>
      <c r="G381" s="60">
        <v>50342</v>
      </c>
      <c r="H381" s="60">
        <f>G381/F381</f>
        <v>1</v>
      </c>
      <c r="I381" s="60"/>
      <c r="J381" s="58"/>
    </row>
    <row r="382" spans="1:10" ht="12.75">
      <c r="A382" s="229" t="s">
        <v>150</v>
      </c>
      <c r="B382" s="229"/>
      <c r="C382" s="229"/>
      <c r="D382" s="313"/>
      <c r="E382" s="140"/>
      <c r="F382" s="287">
        <f>SUM(F380:F381)</f>
        <v>251487.78</v>
      </c>
      <c r="G382" s="287">
        <f>SUM(G380:G381)</f>
        <v>251487.78</v>
      </c>
      <c r="H382" s="140">
        <f>G382/F382</f>
        <v>1</v>
      </c>
      <c r="I382" s="60"/>
      <c r="J382" s="58"/>
    </row>
    <row r="383" spans="1:10" ht="12.75" customHeight="1">
      <c r="A383" s="345" t="s">
        <v>325</v>
      </c>
      <c r="B383" s="346"/>
      <c r="C383" s="346"/>
      <c r="D383" s="346"/>
      <c r="E383" s="346"/>
      <c r="F383" s="346"/>
      <c r="G383" s="346"/>
      <c r="H383" s="346"/>
      <c r="I383" s="346"/>
      <c r="J383" s="347"/>
    </row>
    <row r="384" spans="1:10" ht="38.25">
      <c r="A384" s="58" t="s">
        <v>28</v>
      </c>
      <c r="B384" s="58"/>
      <c r="C384" s="58"/>
      <c r="D384" s="59"/>
      <c r="E384" s="60"/>
      <c r="F384" s="60">
        <v>123540.14</v>
      </c>
      <c r="G384" s="60">
        <v>123540.14</v>
      </c>
      <c r="H384" s="60">
        <f>G384/F384</f>
        <v>1</v>
      </c>
      <c r="I384" s="60"/>
      <c r="J384" s="58"/>
    </row>
    <row r="385" spans="1:10" ht="38.25">
      <c r="A385" s="58" t="s">
        <v>29</v>
      </c>
      <c r="B385" s="58"/>
      <c r="C385" s="58"/>
      <c r="D385" s="59"/>
      <c r="E385" s="60"/>
      <c r="F385" s="60">
        <v>10800</v>
      </c>
      <c r="G385" s="60">
        <v>10800</v>
      </c>
      <c r="H385" s="60">
        <f>G385/F385</f>
        <v>1</v>
      </c>
      <c r="I385" s="60"/>
      <c r="J385" s="58"/>
    </row>
    <row r="386" spans="1:10" ht="146.25" customHeight="1">
      <c r="A386" s="58" t="s">
        <v>30</v>
      </c>
      <c r="B386" s="58"/>
      <c r="C386" s="58"/>
      <c r="D386" s="59"/>
      <c r="E386" s="60"/>
      <c r="F386" s="60">
        <v>714810.41</v>
      </c>
      <c r="G386" s="60">
        <v>284810.41</v>
      </c>
      <c r="H386" s="60">
        <f>G386/F386</f>
        <v>0.398441888947868</v>
      </c>
      <c r="I386" s="60"/>
      <c r="J386" s="288" t="s">
        <v>326</v>
      </c>
    </row>
    <row r="387" spans="1:10" ht="114.75">
      <c r="A387" s="58" t="s">
        <v>31</v>
      </c>
      <c r="B387" s="58"/>
      <c r="C387" s="58"/>
      <c r="D387" s="59"/>
      <c r="E387" s="60"/>
      <c r="F387" s="60">
        <v>252887.5</v>
      </c>
      <c r="G387" s="60">
        <v>252887.5</v>
      </c>
      <c r="H387" s="60">
        <f>G387/F387</f>
        <v>1</v>
      </c>
      <c r="I387" s="60"/>
      <c r="J387" s="58"/>
    </row>
    <row r="388" spans="1:10" ht="12.75">
      <c r="A388" s="229" t="s">
        <v>284</v>
      </c>
      <c r="B388" s="229"/>
      <c r="C388" s="229"/>
      <c r="D388" s="313"/>
      <c r="E388" s="140"/>
      <c r="F388" s="140">
        <f>SUM(F384:F387)</f>
        <v>1102038.05</v>
      </c>
      <c r="G388" s="140">
        <f>SUM(G384:G387)</f>
        <v>672038.05</v>
      </c>
      <c r="H388" s="140">
        <f>G388/F388</f>
        <v>0.6098138353752849</v>
      </c>
      <c r="I388" s="140"/>
      <c r="J388" s="58"/>
    </row>
    <row r="389" spans="1:10" ht="12.75" customHeight="1">
      <c r="A389" s="345" t="s">
        <v>32</v>
      </c>
      <c r="B389" s="346"/>
      <c r="C389" s="346"/>
      <c r="D389" s="346"/>
      <c r="E389" s="346"/>
      <c r="F389" s="346"/>
      <c r="G389" s="346"/>
      <c r="H389" s="346"/>
      <c r="I389" s="346"/>
      <c r="J389" s="347"/>
    </row>
    <row r="390" spans="1:10" ht="269.25" customHeight="1">
      <c r="A390" s="5" t="s">
        <v>37</v>
      </c>
      <c r="B390" s="58"/>
      <c r="C390" s="58"/>
      <c r="D390" s="59"/>
      <c r="E390" s="60"/>
      <c r="F390" s="46">
        <v>3086607.1</v>
      </c>
      <c r="G390" s="46">
        <v>2966975.05</v>
      </c>
      <c r="H390" s="44">
        <f>G390/F390</f>
        <v>0.9612415684522982</v>
      </c>
      <c r="I390" s="60"/>
      <c r="J390" s="288" t="s">
        <v>33</v>
      </c>
    </row>
    <row r="391" spans="1:10" ht="74.25" customHeight="1">
      <c r="A391" s="58" t="s">
        <v>38</v>
      </c>
      <c r="B391" s="58"/>
      <c r="C391" s="58"/>
      <c r="D391" s="59"/>
      <c r="E391" s="60"/>
      <c r="F391" s="64">
        <v>206365.72</v>
      </c>
      <c r="G391" s="64">
        <v>197734.26</v>
      </c>
      <c r="H391" s="60">
        <f>G391/F391</f>
        <v>0.9581739641642033</v>
      </c>
      <c r="I391" s="60"/>
      <c r="J391" s="283" t="s">
        <v>36</v>
      </c>
    </row>
    <row r="392" spans="1:10" ht="38.25">
      <c r="A392" s="286" t="s">
        <v>34</v>
      </c>
      <c r="B392" s="289">
        <v>25</v>
      </c>
      <c r="C392" s="289">
        <v>25</v>
      </c>
      <c r="D392" s="64">
        <f>C392-B392</f>
        <v>0</v>
      </c>
      <c r="E392" s="60">
        <f>C392/B392</f>
        <v>1</v>
      </c>
      <c r="F392" s="60"/>
      <c r="G392" s="60"/>
      <c r="H392" s="60"/>
      <c r="I392" s="60"/>
      <c r="J392" s="58"/>
    </row>
    <row r="393" spans="1:10" ht="12.75">
      <c r="A393" s="41" t="s">
        <v>35</v>
      </c>
      <c r="B393" s="289">
        <v>5</v>
      </c>
      <c r="C393" s="289">
        <v>5</v>
      </c>
      <c r="D393" s="64">
        <f>C393-B393</f>
        <v>0</v>
      </c>
      <c r="E393" s="60">
        <f>C393/B393</f>
        <v>1</v>
      </c>
      <c r="F393" s="60"/>
      <c r="G393" s="60"/>
      <c r="H393" s="60"/>
      <c r="I393" s="60"/>
      <c r="J393" s="58"/>
    </row>
    <row r="394" spans="1:10" ht="12.75">
      <c r="A394" s="314" t="s">
        <v>296</v>
      </c>
      <c r="B394" s="315"/>
      <c r="C394" s="287"/>
      <c r="D394" s="287"/>
      <c r="E394" s="140"/>
      <c r="F394" s="140">
        <f>SUM(F390:F393)</f>
        <v>3292972.8200000003</v>
      </c>
      <c r="G394" s="140">
        <f>SUM(G390:G393)</f>
        <v>3164709.3099999996</v>
      </c>
      <c r="H394" s="140">
        <f>G394/F394</f>
        <v>0.9610493262437554</v>
      </c>
      <c r="I394" s="140"/>
      <c r="J394" s="58"/>
    </row>
    <row r="395" spans="1:10" ht="12.75" customHeight="1">
      <c r="A395" s="345" t="s">
        <v>39</v>
      </c>
      <c r="B395" s="346"/>
      <c r="C395" s="346"/>
      <c r="D395" s="346"/>
      <c r="E395" s="346"/>
      <c r="F395" s="346"/>
      <c r="G395" s="346"/>
      <c r="H395" s="346"/>
      <c r="I395" s="346"/>
      <c r="J395" s="347"/>
    </row>
    <row r="396" spans="1:10" ht="38.25">
      <c r="A396" s="58" t="s">
        <v>40</v>
      </c>
      <c r="B396" s="165"/>
      <c r="C396" s="165"/>
      <c r="D396" s="165"/>
      <c r="E396" s="258"/>
      <c r="F396" s="60">
        <v>1017682.2</v>
      </c>
      <c r="G396" s="60">
        <v>1017682.2</v>
      </c>
      <c r="H396" s="60">
        <f>G396/F396</f>
        <v>1</v>
      </c>
      <c r="I396" s="258"/>
      <c r="J396" s="165"/>
    </row>
    <row r="397" spans="1:10" ht="12.75">
      <c r="A397" s="229" t="s">
        <v>290</v>
      </c>
      <c r="B397" s="165"/>
      <c r="C397" s="165"/>
      <c r="D397" s="165"/>
      <c r="E397" s="258"/>
      <c r="F397" s="140">
        <f>F396</f>
        <v>1017682.2</v>
      </c>
      <c r="G397" s="140">
        <f>G396</f>
        <v>1017682.2</v>
      </c>
      <c r="H397" s="140">
        <f>G397/F397</f>
        <v>1</v>
      </c>
      <c r="I397" s="258"/>
      <c r="J397" s="165"/>
    </row>
    <row r="398" spans="1:10" ht="25.5">
      <c r="A398" s="286" t="s">
        <v>41</v>
      </c>
      <c r="B398" s="289">
        <v>21963809</v>
      </c>
      <c r="C398" s="289">
        <v>21963809</v>
      </c>
      <c r="D398" s="64">
        <f aca="true" t="shared" si="28" ref="D398:D407">C398-B398</f>
        <v>0</v>
      </c>
      <c r="E398" s="60">
        <f aca="true" t="shared" si="29" ref="E398:E407">C398/B398</f>
        <v>1</v>
      </c>
      <c r="F398" s="64"/>
      <c r="G398" s="64"/>
      <c r="H398" s="60"/>
      <c r="I398" s="60"/>
      <c r="J398" s="58"/>
    </row>
    <row r="399" spans="1:10" ht="51">
      <c r="A399" s="73" t="s">
        <v>42</v>
      </c>
      <c r="B399" s="289">
        <v>39593969</v>
      </c>
      <c r="C399" s="289">
        <v>39593969</v>
      </c>
      <c r="D399" s="64">
        <f t="shared" si="28"/>
        <v>0</v>
      </c>
      <c r="E399" s="60">
        <f t="shared" si="29"/>
        <v>1</v>
      </c>
      <c r="F399" s="64"/>
      <c r="G399" s="64"/>
      <c r="H399" s="60"/>
      <c r="I399" s="60"/>
      <c r="J399" s="58"/>
    </row>
    <row r="400" spans="1:10" ht="38.25">
      <c r="A400" s="286" t="s">
        <v>43</v>
      </c>
      <c r="B400" s="289">
        <v>1523</v>
      </c>
      <c r="C400" s="289">
        <v>1523</v>
      </c>
      <c r="D400" s="64">
        <f t="shared" si="28"/>
        <v>0</v>
      </c>
      <c r="E400" s="60">
        <f t="shared" si="29"/>
        <v>1</v>
      </c>
      <c r="F400" s="64"/>
      <c r="G400" s="64"/>
      <c r="H400" s="60"/>
      <c r="I400" s="60"/>
      <c r="J400" s="58"/>
    </row>
    <row r="401" spans="1:10" ht="25.5">
      <c r="A401" s="286" t="s">
        <v>44</v>
      </c>
      <c r="B401" s="289">
        <v>18324</v>
      </c>
      <c r="C401" s="289">
        <v>18324</v>
      </c>
      <c r="D401" s="64">
        <f t="shared" si="28"/>
        <v>0</v>
      </c>
      <c r="E401" s="60">
        <f t="shared" si="29"/>
        <v>1</v>
      </c>
      <c r="F401" s="64"/>
      <c r="G401" s="64"/>
      <c r="H401" s="60"/>
      <c r="I401" s="60"/>
      <c r="J401" s="58"/>
    </row>
    <row r="402" spans="1:10" ht="38.25">
      <c r="A402" s="286" t="s">
        <v>45</v>
      </c>
      <c r="B402" s="289">
        <v>8042</v>
      </c>
      <c r="C402" s="289">
        <v>8042</v>
      </c>
      <c r="D402" s="64">
        <f t="shared" si="28"/>
        <v>0</v>
      </c>
      <c r="E402" s="60">
        <f t="shared" si="29"/>
        <v>1</v>
      </c>
      <c r="F402" s="64"/>
      <c r="G402" s="64"/>
      <c r="H402" s="60"/>
      <c r="I402" s="60"/>
      <c r="J402" s="58"/>
    </row>
    <row r="403" spans="1:10" ht="51">
      <c r="A403" s="286" t="s">
        <v>46</v>
      </c>
      <c r="B403" s="289">
        <v>231</v>
      </c>
      <c r="C403" s="289">
        <v>231</v>
      </c>
      <c r="D403" s="64">
        <f t="shared" si="28"/>
        <v>0</v>
      </c>
      <c r="E403" s="60">
        <f t="shared" si="29"/>
        <v>1</v>
      </c>
      <c r="F403" s="64"/>
      <c r="G403" s="64"/>
      <c r="H403" s="60"/>
      <c r="I403" s="60"/>
      <c r="J403" s="58"/>
    </row>
    <row r="404" spans="1:10" ht="63.75">
      <c r="A404" s="290" t="s">
        <v>47</v>
      </c>
      <c r="B404" s="61">
        <v>24</v>
      </c>
      <c r="C404" s="61">
        <v>24</v>
      </c>
      <c r="D404" s="64">
        <f t="shared" si="28"/>
        <v>0</v>
      </c>
      <c r="E404" s="60">
        <f t="shared" si="29"/>
        <v>1</v>
      </c>
      <c r="F404" s="60"/>
      <c r="G404" s="60"/>
      <c r="H404" s="60"/>
      <c r="I404" s="60"/>
      <c r="J404" s="58"/>
    </row>
    <row r="405" spans="1:10" ht="25.5">
      <c r="A405" s="58" t="s">
        <v>48</v>
      </c>
      <c r="B405" s="61">
        <v>6</v>
      </c>
      <c r="C405" s="289">
        <v>6</v>
      </c>
      <c r="D405" s="61">
        <f t="shared" si="28"/>
        <v>0</v>
      </c>
      <c r="E405" s="60">
        <f t="shared" si="29"/>
        <v>1</v>
      </c>
      <c r="F405" s="64"/>
      <c r="G405" s="64"/>
      <c r="H405" s="60"/>
      <c r="I405" s="60"/>
      <c r="J405" s="58"/>
    </row>
    <row r="406" spans="1:10" ht="38.25">
      <c r="A406" s="58" t="s">
        <v>49</v>
      </c>
      <c r="B406" s="61">
        <v>21</v>
      </c>
      <c r="C406" s="289">
        <v>21</v>
      </c>
      <c r="D406" s="61">
        <f t="shared" si="28"/>
        <v>0</v>
      </c>
      <c r="E406" s="60">
        <f t="shared" si="29"/>
        <v>1</v>
      </c>
      <c r="F406" s="64"/>
      <c r="G406" s="64"/>
      <c r="H406" s="60"/>
      <c r="I406" s="60"/>
      <c r="J406" s="58"/>
    </row>
    <row r="407" spans="1:10" ht="51">
      <c r="A407" s="58" t="s">
        <v>50</v>
      </c>
      <c r="B407" s="61">
        <v>4</v>
      </c>
      <c r="C407" s="289">
        <v>4</v>
      </c>
      <c r="D407" s="61">
        <f t="shared" si="28"/>
        <v>0</v>
      </c>
      <c r="E407" s="60">
        <f t="shared" si="29"/>
        <v>1</v>
      </c>
      <c r="F407" s="64"/>
      <c r="G407" s="64"/>
      <c r="H407" s="60"/>
      <c r="I407" s="60"/>
      <c r="J407" s="58"/>
    </row>
    <row r="408" spans="1:10" ht="25.5">
      <c r="A408" s="58" t="s">
        <v>51</v>
      </c>
      <c r="B408" s="61"/>
      <c r="C408" s="64"/>
      <c r="D408" s="61"/>
      <c r="E408" s="60"/>
      <c r="F408" s="321">
        <f>F409/F590</f>
        <v>0.0026519910597811816</v>
      </c>
      <c r="G408" s="321">
        <f>G409/G590</f>
        <v>0.002429870757519235</v>
      </c>
      <c r="H408" s="60"/>
      <c r="I408" s="60"/>
      <c r="J408" s="58"/>
    </row>
    <row r="409" spans="1:10" ht="12.75">
      <c r="A409" s="271" t="s">
        <v>58</v>
      </c>
      <c r="B409" s="292">
        <f>SUM(B372:B407)</f>
        <v>61589483</v>
      </c>
      <c r="C409" s="292">
        <f>SUM(C372:C407)</f>
        <v>61589483</v>
      </c>
      <c r="D409" s="291">
        <f>SUM(D372:D407)</f>
        <v>0</v>
      </c>
      <c r="E409" s="270">
        <f>C409/B409</f>
        <v>1</v>
      </c>
      <c r="F409" s="291">
        <f>F382+F388+F394+F397</f>
        <v>5664180.850000001</v>
      </c>
      <c r="G409" s="291">
        <f>G382+G388+G394+G397</f>
        <v>5105917.34</v>
      </c>
      <c r="H409" s="270">
        <f>G409/F409</f>
        <v>0.9014396741940186</v>
      </c>
      <c r="I409" s="270">
        <f>E409/H409</f>
        <v>1.1093365741796362</v>
      </c>
      <c r="J409" s="271"/>
    </row>
    <row r="410" spans="1:10" ht="12.75" customHeight="1">
      <c r="A410" s="336" t="s">
        <v>60</v>
      </c>
      <c r="B410" s="331"/>
      <c r="C410" s="331"/>
      <c r="D410" s="331"/>
      <c r="E410" s="331"/>
      <c r="F410" s="331"/>
      <c r="G410" s="331"/>
      <c r="H410" s="331"/>
      <c r="I410" s="331"/>
      <c r="J410" s="349"/>
    </row>
    <row r="411" spans="1:10" ht="12.75" customHeight="1">
      <c r="A411" s="345" t="s">
        <v>59</v>
      </c>
      <c r="B411" s="346"/>
      <c r="C411" s="346"/>
      <c r="D411" s="346"/>
      <c r="E411" s="346"/>
      <c r="F411" s="346"/>
      <c r="G411" s="346"/>
      <c r="H411" s="346"/>
      <c r="I411" s="347"/>
      <c r="J411" s="229"/>
    </row>
    <row r="412" spans="1:10" ht="65.25" customHeight="1">
      <c r="A412" s="117" t="s">
        <v>61</v>
      </c>
      <c r="B412" s="39">
        <v>259</v>
      </c>
      <c r="C412" s="39">
        <v>332</v>
      </c>
      <c r="D412" s="39">
        <f>C412-B412</f>
        <v>73</v>
      </c>
      <c r="E412" s="225">
        <f>C412/B412</f>
        <v>1.281853281853282</v>
      </c>
      <c r="F412" s="39">
        <v>399704</v>
      </c>
      <c r="G412" s="39">
        <v>366403.5</v>
      </c>
      <c r="H412" s="225">
        <f>G412/F412</f>
        <v>0.9166870984528551</v>
      </c>
      <c r="I412" s="225"/>
      <c r="J412" s="286" t="s">
        <v>62</v>
      </c>
    </row>
    <row r="413" spans="1:10" ht="63.75">
      <c r="A413" s="117" t="s">
        <v>63</v>
      </c>
      <c r="B413" s="39">
        <v>15</v>
      </c>
      <c r="C413" s="39">
        <v>15</v>
      </c>
      <c r="D413" s="39">
        <f>C413-B413</f>
        <v>0</v>
      </c>
      <c r="E413" s="225">
        <f>C413/B413</f>
        <v>1</v>
      </c>
      <c r="F413" s="39">
        <v>25915864</v>
      </c>
      <c r="G413" s="39">
        <v>24154492</v>
      </c>
      <c r="H413" s="225">
        <f aca="true" t="shared" si="30" ref="H413:H425">G413/F413</f>
        <v>0.9320349882990588</v>
      </c>
      <c r="I413" s="225"/>
      <c r="J413" s="286" t="s">
        <v>62</v>
      </c>
    </row>
    <row r="414" spans="1:10" ht="76.5">
      <c r="A414" s="117" t="s">
        <v>64</v>
      </c>
      <c r="B414" s="39"/>
      <c r="C414" s="39"/>
      <c r="D414" s="39"/>
      <c r="E414" s="225"/>
      <c r="F414" s="39">
        <v>1650591</v>
      </c>
      <c r="G414" s="39">
        <v>1650591</v>
      </c>
      <c r="H414" s="225">
        <f t="shared" si="30"/>
        <v>1</v>
      </c>
      <c r="I414" s="225"/>
      <c r="J414" s="286"/>
    </row>
    <row r="415" spans="1:10" ht="63.75" customHeight="1">
      <c r="A415" s="117" t="s">
        <v>391</v>
      </c>
      <c r="B415" s="39">
        <v>116.9186</v>
      </c>
      <c r="C415" s="39">
        <v>116.9186</v>
      </c>
      <c r="D415" s="39">
        <f aca="true" t="shared" si="31" ref="D415:D425">C415-B415</f>
        <v>0</v>
      </c>
      <c r="E415" s="225">
        <f aca="true" t="shared" si="32" ref="E415:E425">C415/B415</f>
        <v>1</v>
      </c>
      <c r="F415" s="39">
        <v>34946171.15</v>
      </c>
      <c r="G415" s="39">
        <v>33181840.95</v>
      </c>
      <c r="H415" s="224">
        <f t="shared" si="30"/>
        <v>0.9495129182414023</v>
      </c>
      <c r="I415" s="225"/>
      <c r="J415" s="286" t="s">
        <v>62</v>
      </c>
    </row>
    <row r="416" spans="1:10" ht="38.25">
      <c r="A416" s="145" t="s">
        <v>65</v>
      </c>
      <c r="B416" s="39"/>
      <c r="C416" s="39"/>
      <c r="D416" s="39"/>
      <c r="E416" s="225"/>
      <c r="F416" s="39">
        <v>1677687.6</v>
      </c>
      <c r="G416" s="39">
        <v>1677687.6</v>
      </c>
      <c r="H416" s="225">
        <f t="shared" si="30"/>
        <v>1</v>
      </c>
      <c r="I416" s="225"/>
      <c r="J416" s="286"/>
    </row>
    <row r="417" spans="1:10" ht="63.75" customHeight="1">
      <c r="A417" s="117" t="s">
        <v>66</v>
      </c>
      <c r="B417" s="39"/>
      <c r="C417" s="39"/>
      <c r="D417" s="39"/>
      <c r="E417" s="225"/>
      <c r="F417" s="39">
        <v>793593</v>
      </c>
      <c r="G417" s="39">
        <v>738287.19</v>
      </c>
      <c r="H417" s="225">
        <f t="shared" si="30"/>
        <v>0.9303096045454029</v>
      </c>
      <c r="I417" s="225"/>
      <c r="J417" s="286" t="s">
        <v>62</v>
      </c>
    </row>
    <row r="418" spans="1:10" ht="51">
      <c r="A418" s="117" t="s">
        <v>67</v>
      </c>
      <c r="B418" s="39"/>
      <c r="C418" s="39"/>
      <c r="D418" s="39"/>
      <c r="E418" s="225"/>
      <c r="F418" s="39">
        <v>22126.98</v>
      </c>
      <c r="G418" s="39">
        <v>22126.98</v>
      </c>
      <c r="H418" s="297">
        <f t="shared" si="30"/>
        <v>1</v>
      </c>
      <c r="I418" s="225"/>
      <c r="J418" s="264"/>
    </row>
    <row r="419" spans="1:10" ht="64.5" customHeight="1">
      <c r="A419" s="117" t="s">
        <v>68</v>
      </c>
      <c r="B419" s="39">
        <v>105.5</v>
      </c>
      <c r="C419" s="39">
        <v>105.5</v>
      </c>
      <c r="D419" s="39">
        <f t="shared" si="31"/>
        <v>0</v>
      </c>
      <c r="E419" s="225">
        <f t="shared" si="32"/>
        <v>1</v>
      </c>
      <c r="F419" s="39">
        <v>12736710.16</v>
      </c>
      <c r="G419" s="39">
        <v>12049417.85</v>
      </c>
      <c r="H419" s="225">
        <f t="shared" si="30"/>
        <v>0.9460384745066696</v>
      </c>
      <c r="I419" s="225"/>
      <c r="J419" s="286" t="s">
        <v>62</v>
      </c>
    </row>
    <row r="420" spans="1:10" ht="25.5">
      <c r="A420" s="144" t="s">
        <v>69</v>
      </c>
      <c r="B420" s="39"/>
      <c r="C420" s="39"/>
      <c r="D420" s="39">
        <f t="shared" si="31"/>
        <v>0</v>
      </c>
      <c r="E420" s="225"/>
      <c r="F420" s="39">
        <v>723692.5</v>
      </c>
      <c r="G420" s="39">
        <v>723692.5</v>
      </c>
      <c r="H420" s="224">
        <f t="shared" si="30"/>
        <v>1</v>
      </c>
      <c r="I420" s="225"/>
      <c r="J420" s="286"/>
    </row>
    <row r="421" spans="1:10" ht="63.75">
      <c r="A421" s="117" t="s">
        <v>70</v>
      </c>
      <c r="B421" s="39">
        <v>27834.5</v>
      </c>
      <c r="C421" s="39">
        <v>27834.5</v>
      </c>
      <c r="D421" s="39">
        <f t="shared" si="31"/>
        <v>0</v>
      </c>
      <c r="E421" s="225">
        <f t="shared" si="32"/>
        <v>1</v>
      </c>
      <c r="F421" s="298">
        <v>5534472</v>
      </c>
      <c r="G421" s="39">
        <v>5251222.05</v>
      </c>
      <c r="H421" s="225">
        <f t="shared" si="30"/>
        <v>0.9488207818198375</v>
      </c>
      <c r="I421" s="225"/>
      <c r="J421" s="286" t="s">
        <v>62</v>
      </c>
    </row>
    <row r="422" spans="1:10" ht="65.25" customHeight="1">
      <c r="A422" s="117" t="s">
        <v>71</v>
      </c>
      <c r="B422" s="39">
        <v>1499.1</v>
      </c>
      <c r="C422" s="39">
        <v>1499.1</v>
      </c>
      <c r="D422" s="39">
        <f t="shared" si="31"/>
        <v>0</v>
      </c>
      <c r="E422" s="225">
        <f t="shared" si="32"/>
        <v>1</v>
      </c>
      <c r="F422" s="298">
        <v>27595149.55</v>
      </c>
      <c r="G422" s="39">
        <v>25892485.41</v>
      </c>
      <c r="H422" s="224">
        <f t="shared" si="30"/>
        <v>0.9382984267972557</v>
      </c>
      <c r="I422" s="225"/>
      <c r="J422" s="286" t="s">
        <v>62</v>
      </c>
    </row>
    <row r="423" spans="1:10" ht="38.25">
      <c r="A423" s="105" t="s">
        <v>72</v>
      </c>
      <c r="B423" s="299"/>
      <c r="C423" s="64"/>
      <c r="D423" s="39"/>
      <c r="E423" s="225"/>
      <c r="F423" s="300">
        <v>2328206.82</v>
      </c>
      <c r="G423" s="300">
        <v>2328206.82</v>
      </c>
      <c r="H423" s="300">
        <f t="shared" si="30"/>
        <v>1</v>
      </c>
      <c r="I423" s="225"/>
      <c r="J423" s="290"/>
    </row>
    <row r="424" spans="1:10" ht="12.75">
      <c r="A424" s="105" t="s">
        <v>73</v>
      </c>
      <c r="B424" s="299"/>
      <c r="C424" s="64"/>
      <c r="D424" s="39"/>
      <c r="E424" s="225"/>
      <c r="F424" s="300">
        <v>7570036.960000001</v>
      </c>
      <c r="G424" s="300">
        <v>6254277.88</v>
      </c>
      <c r="H424" s="300">
        <f t="shared" si="30"/>
        <v>0.8261885527174493</v>
      </c>
      <c r="I424" s="225"/>
      <c r="J424" s="290"/>
    </row>
    <row r="425" spans="1:10" ht="12.75">
      <c r="A425" s="268" t="s">
        <v>74</v>
      </c>
      <c r="B425" s="39">
        <f>SUM(B412:B422)</f>
        <v>29830.0186</v>
      </c>
      <c r="C425" s="39">
        <f>SUM(C412:C422)</f>
        <v>29903.0186</v>
      </c>
      <c r="D425" s="39">
        <f t="shared" si="31"/>
        <v>73</v>
      </c>
      <c r="E425" s="225">
        <f t="shared" si="32"/>
        <v>1.0024471992786488</v>
      </c>
      <c r="F425" s="39">
        <f>SUM(F412:F424)</f>
        <v>121894005.72</v>
      </c>
      <c r="G425" s="39">
        <f>SUM(G412:G424)</f>
        <v>114290731.72999997</v>
      </c>
      <c r="H425" s="225">
        <f t="shared" si="30"/>
        <v>0.9376238893365656</v>
      </c>
      <c r="I425" s="225"/>
      <c r="J425" s="259"/>
    </row>
    <row r="426" spans="1:10" ht="12.75" customHeight="1">
      <c r="A426" s="339" t="s">
        <v>75</v>
      </c>
      <c r="B426" s="340"/>
      <c r="C426" s="340"/>
      <c r="D426" s="340"/>
      <c r="E426" s="340"/>
      <c r="F426" s="340"/>
      <c r="G426" s="340"/>
      <c r="H426" s="340"/>
      <c r="I426" s="340"/>
      <c r="J426" s="341"/>
    </row>
    <row r="427" spans="1:10" ht="63.75">
      <c r="A427" s="295" t="s">
        <v>76</v>
      </c>
      <c r="B427" s="39">
        <v>4</v>
      </c>
      <c r="C427" s="39">
        <v>5</v>
      </c>
      <c r="D427" s="39">
        <f>C427-B427</f>
        <v>1</v>
      </c>
      <c r="E427" s="225">
        <f>C427/B427</f>
        <v>1.25</v>
      </c>
      <c r="F427" s="298">
        <v>2019773.84</v>
      </c>
      <c r="G427" s="39">
        <v>2019773.84</v>
      </c>
      <c r="H427" s="297">
        <f>G427/F427</f>
        <v>1</v>
      </c>
      <c r="I427" s="225"/>
      <c r="J427" s="259"/>
    </row>
    <row r="428" spans="1:10" ht="12.75">
      <c r="A428" s="295" t="s">
        <v>77</v>
      </c>
      <c r="B428" s="39">
        <f>B427</f>
        <v>4</v>
      </c>
      <c r="C428" s="39">
        <f>C427</f>
        <v>5</v>
      </c>
      <c r="D428" s="39">
        <f>C428-B428</f>
        <v>1</v>
      </c>
      <c r="E428" s="39">
        <f>C428/B428</f>
        <v>1.25</v>
      </c>
      <c r="F428" s="39">
        <f>F427</f>
        <v>2019773.84</v>
      </c>
      <c r="G428" s="39">
        <f>+G427</f>
        <v>2019773.84</v>
      </c>
      <c r="H428" s="39">
        <f>G428/F428</f>
        <v>1</v>
      </c>
      <c r="I428" s="225"/>
      <c r="J428" s="259"/>
    </row>
    <row r="429" spans="1:10" ht="12.75" customHeight="1">
      <c r="A429" s="339" t="s">
        <v>78</v>
      </c>
      <c r="B429" s="340"/>
      <c r="C429" s="340"/>
      <c r="D429" s="340"/>
      <c r="E429" s="340"/>
      <c r="F429" s="340"/>
      <c r="G429" s="340"/>
      <c r="H429" s="340"/>
      <c r="I429" s="341"/>
      <c r="J429" s="259"/>
    </row>
    <row r="430" spans="1:10" ht="63.75">
      <c r="A430" s="41" t="s">
        <v>79</v>
      </c>
      <c r="B430" s="39">
        <v>362</v>
      </c>
      <c r="C430" s="39">
        <v>263</v>
      </c>
      <c r="D430" s="39">
        <f aca="true" t="shared" si="33" ref="D430:D446">C430-B430</f>
        <v>-99</v>
      </c>
      <c r="E430" s="225">
        <f aca="true" t="shared" si="34" ref="E430:E444">C430/B430</f>
        <v>0.7265193370165746</v>
      </c>
      <c r="F430" s="298">
        <v>9915867</v>
      </c>
      <c r="G430" s="298">
        <v>9915867</v>
      </c>
      <c r="H430" s="297">
        <f aca="true" t="shared" si="35" ref="H430:H443">G430/F430</f>
        <v>1</v>
      </c>
      <c r="I430" s="225"/>
      <c r="J430" s="264"/>
    </row>
    <row r="431" spans="1:10" ht="38.25">
      <c r="A431" s="286" t="s">
        <v>80</v>
      </c>
      <c r="B431" s="39">
        <v>17142.87</v>
      </c>
      <c r="C431" s="39">
        <v>17142.87</v>
      </c>
      <c r="D431" s="39">
        <f t="shared" si="33"/>
        <v>0</v>
      </c>
      <c r="E431" s="225">
        <f t="shared" si="34"/>
        <v>1</v>
      </c>
      <c r="F431" s="298">
        <v>14487055</v>
      </c>
      <c r="G431" s="298">
        <v>14487055</v>
      </c>
      <c r="H431" s="297">
        <f t="shared" si="35"/>
        <v>1</v>
      </c>
      <c r="I431" s="225"/>
      <c r="J431" s="264"/>
    </row>
    <row r="432" spans="1:10" ht="38.25">
      <c r="A432" s="286" t="s">
        <v>81</v>
      </c>
      <c r="B432" s="39">
        <v>331</v>
      </c>
      <c r="C432" s="39">
        <v>331</v>
      </c>
      <c r="D432" s="39">
        <f t="shared" si="33"/>
        <v>0</v>
      </c>
      <c r="E432" s="225">
        <f t="shared" si="34"/>
        <v>1</v>
      </c>
      <c r="F432" s="298">
        <v>28987177.58</v>
      </c>
      <c r="G432" s="298">
        <v>28836734.11</v>
      </c>
      <c r="H432" s="224">
        <f t="shared" si="35"/>
        <v>0.9948099993666234</v>
      </c>
      <c r="I432" s="225"/>
      <c r="J432" s="264"/>
    </row>
    <row r="433" spans="1:10" ht="51">
      <c r="A433" s="286" t="s">
        <v>82</v>
      </c>
      <c r="B433" s="39">
        <v>57.599</v>
      </c>
      <c r="C433" s="39">
        <v>57.599</v>
      </c>
      <c r="D433" s="39">
        <f t="shared" si="33"/>
        <v>0</v>
      </c>
      <c r="E433" s="225">
        <f t="shared" si="34"/>
        <v>1</v>
      </c>
      <c r="F433" s="298">
        <v>7514310.12</v>
      </c>
      <c r="G433" s="298">
        <v>7459352.12</v>
      </c>
      <c r="H433" s="224">
        <f>G433/F433</f>
        <v>0.9926862214731165</v>
      </c>
      <c r="I433" s="225"/>
      <c r="J433" s="264"/>
    </row>
    <row r="434" spans="1:10" ht="63.75">
      <c r="A434" s="286" t="s">
        <v>83</v>
      </c>
      <c r="B434" s="39">
        <v>6</v>
      </c>
      <c r="C434" s="39">
        <v>6</v>
      </c>
      <c r="D434" s="39">
        <f t="shared" si="33"/>
        <v>0</v>
      </c>
      <c r="E434" s="225">
        <f t="shared" si="34"/>
        <v>1</v>
      </c>
      <c r="F434" s="298">
        <v>29509068.9</v>
      </c>
      <c r="G434" s="298">
        <v>29509068.9</v>
      </c>
      <c r="H434" s="224">
        <f t="shared" si="35"/>
        <v>1</v>
      </c>
      <c r="I434" s="225"/>
      <c r="J434" s="264"/>
    </row>
    <row r="435" spans="1:10" ht="65.25" customHeight="1">
      <c r="A435" s="1" t="s">
        <v>84</v>
      </c>
      <c r="B435" s="39">
        <v>2095.2</v>
      </c>
      <c r="C435" s="39">
        <v>2095.2</v>
      </c>
      <c r="D435" s="39">
        <f t="shared" si="33"/>
        <v>0</v>
      </c>
      <c r="E435" s="225">
        <f>C435/B435</f>
        <v>1</v>
      </c>
      <c r="F435" s="298">
        <v>7026428.9</v>
      </c>
      <c r="G435" s="298">
        <v>6409177.43</v>
      </c>
      <c r="H435" s="224">
        <f t="shared" si="35"/>
        <v>0.9121528903537328</v>
      </c>
      <c r="I435" s="225"/>
      <c r="J435" s="286" t="s">
        <v>62</v>
      </c>
    </row>
    <row r="436" spans="1:10" ht="38.25">
      <c r="A436" s="286" t="s">
        <v>85</v>
      </c>
      <c r="B436" s="223"/>
      <c r="C436" s="223"/>
      <c r="D436" s="39"/>
      <c r="E436" s="225"/>
      <c r="F436" s="298">
        <v>510416.03</v>
      </c>
      <c r="G436" s="298">
        <v>510416.03</v>
      </c>
      <c r="H436" s="224">
        <f t="shared" si="35"/>
        <v>1</v>
      </c>
      <c r="I436" s="225"/>
      <c r="J436" s="264"/>
    </row>
    <row r="437" spans="1:10" ht="51">
      <c r="A437" s="286" t="s">
        <v>86</v>
      </c>
      <c r="B437" s="39">
        <v>100</v>
      </c>
      <c r="C437" s="39">
        <v>100</v>
      </c>
      <c r="D437" s="39">
        <f t="shared" si="33"/>
        <v>0</v>
      </c>
      <c r="E437" s="225">
        <f t="shared" si="34"/>
        <v>1</v>
      </c>
      <c r="F437" s="298">
        <v>2164397</v>
      </c>
      <c r="G437" s="298">
        <v>2164397</v>
      </c>
      <c r="H437" s="224">
        <f t="shared" si="35"/>
        <v>1</v>
      </c>
      <c r="I437" s="225"/>
      <c r="J437" s="264"/>
    </row>
    <row r="438" spans="1:10" ht="25.5">
      <c r="A438" s="286" t="s">
        <v>87</v>
      </c>
      <c r="B438" s="39">
        <v>2</v>
      </c>
      <c r="C438" s="39">
        <v>2</v>
      </c>
      <c r="D438" s="39">
        <f t="shared" si="33"/>
        <v>0</v>
      </c>
      <c r="E438" s="225">
        <f t="shared" si="34"/>
        <v>1</v>
      </c>
      <c r="F438" s="298">
        <v>7704791.109999999</v>
      </c>
      <c r="G438" s="298">
        <v>7704791.11</v>
      </c>
      <c r="H438" s="224">
        <f t="shared" si="35"/>
        <v>1.0000000000000002</v>
      </c>
      <c r="I438" s="225"/>
      <c r="J438" s="264"/>
    </row>
    <row r="439" spans="1:10" ht="38.25">
      <c r="A439" s="301" t="s">
        <v>93</v>
      </c>
      <c r="B439" s="39">
        <v>4</v>
      </c>
      <c r="C439" s="39">
        <v>4</v>
      </c>
      <c r="D439" s="39">
        <f t="shared" si="33"/>
        <v>0</v>
      </c>
      <c r="E439" s="225">
        <f t="shared" si="34"/>
        <v>1</v>
      </c>
      <c r="F439" s="298">
        <v>2000000</v>
      </c>
      <c r="G439" s="298">
        <v>1999910</v>
      </c>
      <c r="H439" s="224">
        <f t="shared" si="35"/>
        <v>0.999955</v>
      </c>
      <c r="I439" s="225"/>
      <c r="J439" s="264"/>
    </row>
    <row r="440" spans="1:10" ht="25.5">
      <c r="A440" s="69" t="s">
        <v>92</v>
      </c>
      <c r="B440" s="39">
        <v>750</v>
      </c>
      <c r="C440" s="39">
        <v>750</v>
      </c>
      <c r="D440" s="39">
        <f t="shared" si="33"/>
        <v>0</v>
      </c>
      <c r="E440" s="225">
        <f t="shared" si="34"/>
        <v>1</v>
      </c>
      <c r="F440" s="298">
        <v>500000</v>
      </c>
      <c r="G440" s="298">
        <v>500000</v>
      </c>
      <c r="H440" s="224">
        <f t="shared" si="35"/>
        <v>1</v>
      </c>
      <c r="I440" s="225"/>
      <c r="J440" s="264"/>
    </row>
    <row r="441" spans="1:10" ht="25.5">
      <c r="A441" s="286" t="s">
        <v>88</v>
      </c>
      <c r="B441" s="39">
        <v>1</v>
      </c>
      <c r="C441" s="39">
        <v>1</v>
      </c>
      <c r="D441" s="39">
        <f t="shared" si="33"/>
        <v>0</v>
      </c>
      <c r="E441" s="225">
        <f t="shared" si="34"/>
        <v>1</v>
      </c>
      <c r="F441" s="298">
        <v>70140.93</v>
      </c>
      <c r="G441" s="298">
        <v>46760.93</v>
      </c>
      <c r="H441" s="224">
        <f t="shared" si="35"/>
        <v>0.66667108634003</v>
      </c>
      <c r="I441" s="225"/>
      <c r="J441" s="264"/>
    </row>
    <row r="442" spans="1:10" ht="65.25" customHeight="1">
      <c r="A442" s="1" t="s">
        <v>89</v>
      </c>
      <c r="B442" s="223"/>
      <c r="C442" s="39"/>
      <c r="D442" s="39"/>
      <c r="E442" s="225"/>
      <c r="F442" s="300">
        <v>11785878.1</v>
      </c>
      <c r="G442" s="300">
        <v>11693311.14</v>
      </c>
      <c r="H442" s="224">
        <f t="shared" si="35"/>
        <v>0.9921459428636039</v>
      </c>
      <c r="I442" s="225"/>
      <c r="J442" s="286" t="s">
        <v>62</v>
      </c>
    </row>
    <row r="443" spans="1:10" ht="38.25">
      <c r="A443" s="286" t="s">
        <v>90</v>
      </c>
      <c r="B443" s="223"/>
      <c r="C443" s="39"/>
      <c r="D443" s="39"/>
      <c r="E443" s="225"/>
      <c r="F443" s="298">
        <v>21040.08</v>
      </c>
      <c r="G443" s="298">
        <v>21040.08</v>
      </c>
      <c r="H443" s="224">
        <f t="shared" si="35"/>
        <v>1</v>
      </c>
      <c r="I443" s="225"/>
      <c r="J443" s="264"/>
    </row>
    <row r="444" spans="1:10" ht="12.75">
      <c r="A444" s="268" t="s">
        <v>91</v>
      </c>
      <c r="B444" s="260">
        <f>SUM(B430:B443)</f>
        <v>20851.668999999998</v>
      </c>
      <c r="C444" s="260">
        <f>SUM(C430:C443)</f>
        <v>20752.668999999998</v>
      </c>
      <c r="D444" s="260">
        <f>C444-B444</f>
        <v>-99</v>
      </c>
      <c r="E444" s="260">
        <f t="shared" si="34"/>
        <v>0.9952521786145752</v>
      </c>
      <c r="F444" s="260">
        <f>SUM(F430:F443)</f>
        <v>122196570.75</v>
      </c>
      <c r="G444" s="260">
        <f>SUM(G430:G443)</f>
        <v>121257880.85000001</v>
      </c>
      <c r="H444" s="260">
        <f>SUM(H430:H443)</f>
        <v>13.558421140397105</v>
      </c>
      <c r="I444" s="260"/>
      <c r="J444" s="259"/>
    </row>
    <row r="445" spans="1:10" ht="25.5">
      <c r="A445" s="71" t="s">
        <v>387</v>
      </c>
      <c r="B445" s="260"/>
      <c r="C445" s="260"/>
      <c r="D445" s="260"/>
      <c r="E445" s="260"/>
      <c r="F445" s="322">
        <f>F446/F590</f>
        <v>0.11522980392508737</v>
      </c>
      <c r="G445" s="322">
        <f>G446/G590</f>
        <v>0.11305715244363664</v>
      </c>
      <c r="H445" s="260"/>
      <c r="I445" s="260"/>
      <c r="J445" s="259"/>
    </row>
    <row r="446" spans="1:10" ht="12.75">
      <c r="A446" s="271" t="s">
        <v>435</v>
      </c>
      <c r="B446" s="292">
        <f>B444+B428+B425</f>
        <v>50685.6876</v>
      </c>
      <c r="C446" s="292">
        <f>C444+C428+C425</f>
        <v>50660.6876</v>
      </c>
      <c r="D446" s="291">
        <f t="shared" si="33"/>
        <v>-25</v>
      </c>
      <c r="E446" s="270">
        <f>C446/B446</f>
        <v>0.9995067641146097</v>
      </c>
      <c r="F446" s="291">
        <f>F444+F428+F425</f>
        <v>246110350.31</v>
      </c>
      <c r="G446" s="291">
        <f>G444+G428+G425</f>
        <v>237568386.42</v>
      </c>
      <c r="H446" s="270">
        <f>G446/F446</f>
        <v>0.9652921387530408</v>
      </c>
      <c r="I446" s="270">
        <f>E446/H446</f>
        <v>1.0354448399484193</v>
      </c>
      <c r="J446" s="271"/>
    </row>
    <row r="447" spans="1:10" ht="12.75">
      <c r="A447" s="65" t="s">
        <v>454</v>
      </c>
      <c r="B447" s="293"/>
      <c r="C447" s="293"/>
      <c r="D447" s="67"/>
      <c r="E447" s="294"/>
      <c r="F447" s="67">
        <f>F17+F84+F93+F100+F131+F145+F170+F276+F327+F331+F336+F351+F377+F409+F446</f>
        <v>1076948432.4</v>
      </c>
      <c r="G447" s="67">
        <f>G17+G84+G93+G100+G131+G145+G170+G276+G327+G331+G336+G351+G377+G409+G446</f>
        <v>1052460565.78</v>
      </c>
      <c r="H447" s="66">
        <f>G447/F447</f>
        <v>0.9772618020665776</v>
      </c>
      <c r="I447" s="66">
        <f>(I17+I84+I93+I100+I131+I145+I170+I276+I327+I331+I336+I351+I377+I409+I446)/15</f>
        <v>1.1911363637231398</v>
      </c>
      <c r="J447" s="65"/>
    </row>
    <row r="448" spans="1:10" ht="12.75">
      <c r="A448" s="368" t="s">
        <v>460</v>
      </c>
      <c r="B448" s="369"/>
      <c r="C448" s="369"/>
      <c r="D448" s="369"/>
      <c r="E448" s="369"/>
      <c r="F448" s="369"/>
      <c r="G448" s="369"/>
      <c r="H448" s="369"/>
      <c r="I448" s="369"/>
      <c r="J448" s="370"/>
    </row>
    <row r="449" spans="1:10" ht="20.25" customHeight="1">
      <c r="A449" s="348" t="s">
        <v>462</v>
      </c>
      <c r="B449" s="337"/>
      <c r="C449" s="337"/>
      <c r="D449" s="337"/>
      <c r="E449" s="337"/>
      <c r="F449" s="337"/>
      <c r="G449" s="337"/>
      <c r="H449" s="337"/>
      <c r="I449" s="337"/>
      <c r="J449" s="332"/>
    </row>
    <row r="450" spans="1:10" ht="38.25">
      <c r="A450" s="5" t="s">
        <v>472</v>
      </c>
      <c r="B450" s="47">
        <v>18</v>
      </c>
      <c r="C450" s="47">
        <v>18</v>
      </c>
      <c r="D450" s="196">
        <f>C450-B450</f>
        <v>0</v>
      </c>
      <c r="E450" s="197">
        <f>C450/B450</f>
        <v>1</v>
      </c>
      <c r="F450" s="46">
        <v>4999355.35</v>
      </c>
      <c r="G450" s="46">
        <v>4999355.35</v>
      </c>
      <c r="H450" s="44">
        <f>G450/F450</f>
        <v>1</v>
      </c>
      <c r="I450" s="44"/>
      <c r="J450" s="56"/>
    </row>
    <row r="451" spans="1:10" ht="38.25">
      <c r="A451" s="5" t="s">
        <v>473</v>
      </c>
      <c r="B451" s="47"/>
      <c r="C451" s="47"/>
      <c r="D451" s="50"/>
      <c r="E451" s="53"/>
      <c r="F451" s="46">
        <v>4883069.52</v>
      </c>
      <c r="G451" s="46">
        <v>4883069.52</v>
      </c>
      <c r="H451" s="44">
        <f>G451/F451</f>
        <v>1</v>
      </c>
      <c r="I451" s="44"/>
      <c r="J451" s="56"/>
    </row>
    <row r="452" spans="1:10" ht="39.75" customHeight="1">
      <c r="A452" s="69" t="s">
        <v>467</v>
      </c>
      <c r="B452" s="47"/>
      <c r="C452" s="47"/>
      <c r="D452" s="50"/>
      <c r="E452" s="53"/>
      <c r="F452" s="46">
        <v>10000000</v>
      </c>
      <c r="G452" s="46">
        <v>10000000</v>
      </c>
      <c r="H452" s="44">
        <f>G452/F452</f>
        <v>1</v>
      </c>
      <c r="I452" s="44"/>
      <c r="J452" s="56"/>
    </row>
    <row r="453" spans="1:10" ht="25.5">
      <c r="A453" s="1" t="s">
        <v>453</v>
      </c>
      <c r="B453" s="3"/>
      <c r="C453" s="3"/>
      <c r="D453" s="3"/>
      <c r="E453" s="24"/>
      <c r="F453" s="24">
        <f>F454/F590</f>
        <v>0.009309027094714147</v>
      </c>
      <c r="G453" s="24">
        <f>G454/G590</f>
        <v>0.009461908519691423</v>
      </c>
      <c r="H453" s="24"/>
      <c r="I453" s="24"/>
      <c r="J453" s="3"/>
    </row>
    <row r="454" spans="1:10" ht="12.75">
      <c r="A454" s="4" t="s">
        <v>471</v>
      </c>
      <c r="B454" s="28">
        <f>B450</f>
        <v>18</v>
      </c>
      <c r="C454" s="28">
        <f>C450</f>
        <v>18</v>
      </c>
      <c r="D454" s="291">
        <f>C454-B454</f>
        <v>0</v>
      </c>
      <c r="E454" s="270">
        <f>C454/B454</f>
        <v>1</v>
      </c>
      <c r="F454" s="29">
        <f>SUM(F450:F452)</f>
        <v>19882424.869999997</v>
      </c>
      <c r="G454" s="29">
        <f>SUM(G450:G452)</f>
        <v>19882424.869999997</v>
      </c>
      <c r="H454" s="26">
        <f>G454/F454</f>
        <v>1</v>
      </c>
      <c r="I454" s="26">
        <f>E454/H454</f>
        <v>1</v>
      </c>
      <c r="J454" s="26"/>
    </row>
    <row r="455" spans="1:10" ht="12.75" customHeight="1">
      <c r="A455" s="333" t="s">
        <v>25</v>
      </c>
      <c r="B455" s="334"/>
      <c r="C455" s="334"/>
      <c r="D455" s="334"/>
      <c r="E455" s="334"/>
      <c r="F455" s="334"/>
      <c r="G455" s="334"/>
      <c r="H455" s="334"/>
      <c r="I455" s="334"/>
      <c r="J455" s="335"/>
    </row>
    <row r="456" spans="1:10" ht="12.75" customHeight="1">
      <c r="A456" s="380" t="s">
        <v>145</v>
      </c>
      <c r="B456" s="381"/>
      <c r="C456" s="381"/>
      <c r="D456" s="381"/>
      <c r="E456" s="381"/>
      <c r="F456" s="381"/>
      <c r="G456" s="381"/>
      <c r="H456" s="381"/>
      <c r="I456" s="381"/>
      <c r="J456" s="382"/>
    </row>
    <row r="457" spans="1:10" ht="52.5" customHeight="1">
      <c r="A457" s="92" t="s">
        <v>199</v>
      </c>
      <c r="B457" s="88"/>
      <c r="C457" s="88"/>
      <c r="D457" s="88"/>
      <c r="E457" s="88"/>
      <c r="F457" s="89">
        <v>8000000</v>
      </c>
      <c r="G457" s="89">
        <v>8000000</v>
      </c>
      <c r="H457" s="93">
        <f>G457/F457</f>
        <v>1</v>
      </c>
      <c r="I457" s="193"/>
      <c r="J457" s="37"/>
    </row>
    <row r="458" spans="1:10" ht="39" customHeight="1">
      <c r="A458" s="194" t="s">
        <v>146</v>
      </c>
      <c r="B458" s="195">
        <v>300</v>
      </c>
      <c r="C458" s="195">
        <v>300</v>
      </c>
      <c r="D458" s="196">
        <f>C458-B458</f>
        <v>0</v>
      </c>
      <c r="E458" s="197">
        <f>C458/B458</f>
        <v>1</v>
      </c>
      <c r="F458" s="198"/>
      <c r="G458" s="198"/>
      <c r="H458" s="178"/>
      <c r="I458" s="177"/>
      <c r="J458" s="37"/>
    </row>
    <row r="459" spans="1:10" ht="27" customHeight="1">
      <c r="A459" s="194" t="s">
        <v>147</v>
      </c>
      <c r="B459" s="195">
        <v>869</v>
      </c>
      <c r="C459" s="195">
        <v>869</v>
      </c>
      <c r="D459" s="196">
        <f>C459-B459</f>
        <v>0</v>
      </c>
      <c r="E459" s="197">
        <f>C459/B459</f>
        <v>1</v>
      </c>
      <c r="F459" s="178"/>
      <c r="G459" s="178"/>
      <c r="H459" s="178"/>
      <c r="I459" s="177"/>
      <c r="J459" s="37"/>
    </row>
    <row r="460" spans="1:10" ht="26.25" customHeight="1">
      <c r="A460" s="194" t="s">
        <v>148</v>
      </c>
      <c r="B460" s="195">
        <v>63</v>
      </c>
      <c r="C460" s="195">
        <v>63</v>
      </c>
      <c r="D460" s="196">
        <f>C460-B460</f>
        <v>0</v>
      </c>
      <c r="E460" s="197">
        <f>C460/B460</f>
        <v>1</v>
      </c>
      <c r="F460" s="178"/>
      <c r="G460" s="178"/>
      <c r="H460" s="178"/>
      <c r="I460" s="177"/>
      <c r="J460" s="37"/>
    </row>
    <row r="461" spans="1:10" ht="52.5" customHeight="1">
      <c r="A461" s="194" t="s">
        <v>149</v>
      </c>
      <c r="B461" s="195">
        <v>52</v>
      </c>
      <c r="C461" s="195">
        <v>52</v>
      </c>
      <c r="D461" s="196">
        <f>C461-B461</f>
        <v>0</v>
      </c>
      <c r="E461" s="197">
        <f>C461/B461</f>
        <v>1</v>
      </c>
      <c r="F461" s="178"/>
      <c r="G461" s="178"/>
      <c r="H461" s="178"/>
      <c r="I461" s="177"/>
      <c r="J461" s="37"/>
    </row>
    <row r="462" spans="1:10" ht="12.75" customHeight="1">
      <c r="A462" s="37" t="s">
        <v>200</v>
      </c>
      <c r="B462" s="47">
        <f>SUM(B458:B461)</f>
        <v>1284</v>
      </c>
      <c r="C462" s="47">
        <f>SUM(C458:C461)</f>
        <v>1284</v>
      </c>
      <c r="D462" s="196">
        <f>C462-B462</f>
        <v>0</v>
      </c>
      <c r="E462" s="197">
        <f>C462/B462</f>
        <v>1</v>
      </c>
      <c r="F462" s="46">
        <f>SUM(F457:F461)</f>
        <v>8000000</v>
      </c>
      <c r="G462" s="46">
        <f>SUM(G457:G461)</f>
        <v>8000000</v>
      </c>
      <c r="H462" s="93">
        <f>G462/F462</f>
        <v>1</v>
      </c>
      <c r="I462" s="47"/>
      <c r="J462" s="37"/>
    </row>
    <row r="463" spans="1:10" ht="26.25" customHeight="1">
      <c r="A463" s="371" t="s">
        <v>151</v>
      </c>
      <c r="B463" s="372"/>
      <c r="C463" s="372"/>
      <c r="D463" s="372"/>
      <c r="E463" s="372"/>
      <c r="F463" s="372"/>
      <c r="G463" s="372"/>
      <c r="H463" s="372"/>
      <c r="I463" s="372"/>
      <c r="J463" s="373"/>
    </row>
    <row r="464" spans="1:10" ht="28.5" customHeight="1">
      <c r="A464" s="92" t="s">
        <v>152</v>
      </c>
      <c r="B464" s="92"/>
      <c r="C464" s="92"/>
      <c r="D464" s="92"/>
      <c r="E464" s="92"/>
      <c r="F464" s="89">
        <v>207500</v>
      </c>
      <c r="G464" s="89">
        <v>207500</v>
      </c>
      <c r="H464" s="93">
        <f>G464/F464</f>
        <v>1</v>
      </c>
      <c r="I464" s="199"/>
      <c r="J464" s="92"/>
    </row>
    <row r="465" spans="1:10" ht="28.5" customHeight="1">
      <c r="A465" s="194" t="s">
        <v>153</v>
      </c>
      <c r="B465" s="195">
        <v>0.1</v>
      </c>
      <c r="C465" s="195">
        <v>0.1</v>
      </c>
      <c r="D465" s="196">
        <f>C465-B465</f>
        <v>0</v>
      </c>
      <c r="E465" s="197">
        <f>C465/B465</f>
        <v>1</v>
      </c>
      <c r="F465" s="180"/>
      <c r="G465" s="180"/>
      <c r="H465" s="180"/>
      <c r="I465" s="200"/>
      <c r="J465" s="92"/>
    </row>
    <row r="466" spans="1:10" ht="28.5" customHeight="1">
      <c r="A466" s="194" t="s">
        <v>154</v>
      </c>
      <c r="B466" s="195">
        <v>24</v>
      </c>
      <c r="C466" s="195">
        <v>24</v>
      </c>
      <c r="D466" s="196">
        <f>C466-B466</f>
        <v>0</v>
      </c>
      <c r="E466" s="197">
        <f>C466/B466</f>
        <v>1</v>
      </c>
      <c r="F466" s="180"/>
      <c r="G466" s="180"/>
      <c r="H466" s="180"/>
      <c r="I466" s="200"/>
      <c r="J466" s="92"/>
    </row>
    <row r="467" spans="1:10" ht="14.25" customHeight="1">
      <c r="A467" s="45" t="s">
        <v>156</v>
      </c>
      <c r="B467" s="86">
        <f>SUM(B465:B466)</f>
        <v>24.1</v>
      </c>
      <c r="C467" s="86">
        <f>SUM(C465:C466)</f>
        <v>24.1</v>
      </c>
      <c r="D467" s="196">
        <f>C467-B467</f>
        <v>0</v>
      </c>
      <c r="E467" s="197">
        <f>C467/B467</f>
        <v>1</v>
      </c>
      <c r="F467" s="87">
        <f>SUM(F464:F466)</f>
        <v>207500</v>
      </c>
      <c r="G467" s="87">
        <f>SUM(G464:G466)</f>
        <v>207500</v>
      </c>
      <c r="H467" s="93">
        <f>G467/F467</f>
        <v>1</v>
      </c>
      <c r="I467" s="86"/>
      <c r="J467" s="92"/>
    </row>
    <row r="468" spans="1:10" ht="27" customHeight="1">
      <c r="A468" s="94" t="s">
        <v>163</v>
      </c>
      <c r="B468" s="92"/>
      <c r="C468" s="92"/>
      <c r="D468" s="92"/>
      <c r="E468" s="92"/>
      <c r="F468" s="92"/>
      <c r="G468" s="92"/>
      <c r="H468" s="92"/>
      <c r="I468" s="92"/>
      <c r="J468" s="92"/>
    </row>
    <row r="469" spans="1:10" ht="27" customHeight="1">
      <c r="A469" s="371" t="s">
        <v>432</v>
      </c>
      <c r="B469" s="372"/>
      <c r="C469" s="372"/>
      <c r="D469" s="372"/>
      <c r="E469" s="372"/>
      <c r="F469" s="372"/>
      <c r="G469" s="372"/>
      <c r="H469" s="372"/>
      <c r="I469" s="372"/>
      <c r="J469" s="373"/>
    </row>
    <row r="470" spans="1:10" ht="38.25" customHeight="1">
      <c r="A470" s="92" t="s">
        <v>433</v>
      </c>
      <c r="B470" s="95"/>
      <c r="C470" s="95"/>
      <c r="D470" s="89"/>
      <c r="E470" s="90"/>
      <c r="F470" s="89">
        <v>22219487</v>
      </c>
      <c r="G470" s="89">
        <v>22219487</v>
      </c>
      <c r="H470" s="93">
        <f>G470/F470</f>
        <v>1</v>
      </c>
      <c r="I470" s="100"/>
      <c r="J470" s="92"/>
    </row>
    <row r="471" spans="1:10" ht="39.75" customHeight="1">
      <c r="A471" s="201" t="s">
        <v>164</v>
      </c>
      <c r="B471" s="202">
        <v>14</v>
      </c>
      <c r="C471" s="202">
        <v>14</v>
      </c>
      <c r="D471" s="203">
        <f>C471-B471</f>
        <v>0</v>
      </c>
      <c r="E471" s="204">
        <f>C471/B471</f>
        <v>1</v>
      </c>
      <c r="F471" s="180"/>
      <c r="G471" s="180"/>
      <c r="H471" s="205"/>
      <c r="I471" s="205"/>
      <c r="J471" s="92"/>
    </row>
    <row r="472" spans="1:10" ht="24.75" customHeight="1">
      <c r="A472" s="201" t="s">
        <v>165</v>
      </c>
      <c r="B472" s="206">
        <v>96.1</v>
      </c>
      <c r="C472" s="206">
        <v>96.1</v>
      </c>
      <c r="D472" s="203">
        <f>C472-B472</f>
        <v>0</v>
      </c>
      <c r="E472" s="204">
        <f>C472/B472</f>
        <v>1</v>
      </c>
      <c r="F472" s="180"/>
      <c r="G472" s="180"/>
      <c r="H472" s="205"/>
      <c r="I472" s="205"/>
      <c r="J472" s="92"/>
    </row>
    <row r="473" spans="1:10" ht="40.5" customHeight="1">
      <c r="A473" s="201" t="s">
        <v>166</v>
      </c>
      <c r="B473" s="195">
        <v>5</v>
      </c>
      <c r="C473" s="195">
        <v>5</v>
      </c>
      <c r="D473" s="203">
        <f>C473-B473</f>
        <v>0</v>
      </c>
      <c r="E473" s="204">
        <f>C473/B473</f>
        <v>1</v>
      </c>
      <c r="F473" s="180"/>
      <c r="G473" s="180"/>
      <c r="H473" s="205"/>
      <c r="I473" s="205"/>
      <c r="J473" s="92"/>
    </row>
    <row r="474" spans="1:10" ht="39" customHeight="1">
      <c r="A474" s="201" t="s">
        <v>167</v>
      </c>
      <c r="B474" s="206">
        <v>2.2</v>
      </c>
      <c r="C474" s="206">
        <v>2.2</v>
      </c>
      <c r="D474" s="203">
        <f>C474-B474</f>
        <v>0</v>
      </c>
      <c r="E474" s="204">
        <f>C474/B474</f>
        <v>1</v>
      </c>
      <c r="F474" s="180"/>
      <c r="G474" s="180"/>
      <c r="H474" s="205"/>
      <c r="I474" s="205"/>
      <c r="J474" s="92"/>
    </row>
    <row r="475" spans="1:10" ht="13.5" customHeight="1">
      <c r="A475" s="37" t="s">
        <v>168</v>
      </c>
      <c r="B475" s="187">
        <f>SUM(B471:B474)</f>
        <v>117.3</v>
      </c>
      <c r="C475" s="187">
        <f>SUM(C471:C474)</f>
        <v>117.3</v>
      </c>
      <c r="D475" s="203">
        <f>C475-B475</f>
        <v>0</v>
      </c>
      <c r="E475" s="204">
        <f>C475/B475</f>
        <v>1</v>
      </c>
      <c r="F475" s="87">
        <f>SUM(F470:F474)</f>
        <v>22219487</v>
      </c>
      <c r="G475" s="87">
        <f>SUM(G470:G474)</f>
        <v>22219487</v>
      </c>
      <c r="H475" s="93">
        <f>G475/F475</f>
        <v>1</v>
      </c>
      <c r="I475" s="86"/>
      <c r="J475" s="92"/>
    </row>
    <row r="476" spans="1:10" ht="26.25" customHeight="1">
      <c r="A476" s="94" t="s">
        <v>163</v>
      </c>
      <c r="B476" s="92"/>
      <c r="C476" s="92"/>
      <c r="D476" s="92"/>
      <c r="E476" s="92"/>
      <c r="F476" s="92"/>
      <c r="G476" s="92"/>
      <c r="H476" s="92"/>
      <c r="I476" s="92"/>
      <c r="J476" s="92"/>
    </row>
    <row r="477" spans="1:10" ht="12.75" customHeight="1">
      <c r="A477" s="371" t="s">
        <v>201</v>
      </c>
      <c r="B477" s="372"/>
      <c r="C477" s="372"/>
      <c r="D477" s="372"/>
      <c r="E477" s="372"/>
      <c r="F477" s="372"/>
      <c r="G477" s="372"/>
      <c r="H477" s="372"/>
      <c r="I477" s="372"/>
      <c r="J477" s="373"/>
    </row>
    <row r="478" spans="1:10" ht="25.5" customHeight="1">
      <c r="A478" s="94" t="s">
        <v>179</v>
      </c>
      <c r="B478" s="89"/>
      <c r="C478" s="88"/>
      <c r="D478" s="89"/>
      <c r="E478" s="90"/>
      <c r="F478" s="89">
        <v>7805706</v>
      </c>
      <c r="G478" s="89">
        <v>7805706</v>
      </c>
      <c r="H478" s="90">
        <f>G478/F478</f>
        <v>1</v>
      </c>
      <c r="I478" s="90"/>
      <c r="J478" s="88"/>
    </row>
    <row r="479" spans="1:10" ht="12.75" customHeight="1">
      <c r="A479" s="201" t="s">
        <v>180</v>
      </c>
      <c r="B479" s="207">
        <v>260.5</v>
      </c>
      <c r="C479" s="207">
        <v>260.5</v>
      </c>
      <c r="D479" s="203">
        <f aca="true" t="shared" si="36" ref="D479:D489">C479-B479</f>
        <v>0</v>
      </c>
      <c r="E479" s="204">
        <f aca="true" t="shared" si="37" ref="E479:E489">C479/B479</f>
        <v>1</v>
      </c>
      <c r="F479" s="180"/>
      <c r="G479" s="180"/>
      <c r="H479" s="200"/>
      <c r="I479" s="200"/>
      <c r="J479" s="208"/>
    </row>
    <row r="480" spans="1:10" ht="12.75" customHeight="1">
      <c r="A480" s="201" t="s">
        <v>181</v>
      </c>
      <c r="B480" s="207">
        <v>92.6</v>
      </c>
      <c r="C480" s="207">
        <v>92.6</v>
      </c>
      <c r="D480" s="203">
        <f t="shared" si="36"/>
        <v>0</v>
      </c>
      <c r="E480" s="204">
        <f t="shared" si="37"/>
        <v>1</v>
      </c>
      <c r="F480" s="180"/>
      <c r="G480" s="180"/>
      <c r="H480" s="200"/>
      <c r="I480" s="200"/>
      <c r="J480" s="208"/>
    </row>
    <row r="481" spans="1:10" ht="12.75" customHeight="1">
      <c r="A481" s="201" t="s">
        <v>182</v>
      </c>
      <c r="B481" s="207">
        <v>7.7</v>
      </c>
      <c r="C481" s="207">
        <v>7.7</v>
      </c>
      <c r="D481" s="203">
        <f t="shared" si="36"/>
        <v>0</v>
      </c>
      <c r="E481" s="204">
        <f t="shared" si="37"/>
        <v>1</v>
      </c>
      <c r="F481" s="180"/>
      <c r="G481" s="180"/>
      <c r="H481" s="200"/>
      <c r="I481" s="200"/>
      <c r="J481" s="208"/>
    </row>
    <row r="482" spans="1:10" ht="27.75" customHeight="1">
      <c r="A482" s="201" t="s">
        <v>183</v>
      </c>
      <c r="B482" s="209">
        <v>464</v>
      </c>
      <c r="C482" s="209">
        <v>464</v>
      </c>
      <c r="D482" s="203">
        <f t="shared" si="36"/>
        <v>0</v>
      </c>
      <c r="E482" s="204">
        <f t="shared" si="37"/>
        <v>1</v>
      </c>
      <c r="F482" s="180"/>
      <c r="G482" s="180"/>
      <c r="H482" s="200"/>
      <c r="I482" s="200"/>
      <c r="J482" s="208"/>
    </row>
    <row r="483" spans="1:10" ht="26.25" customHeight="1">
      <c r="A483" s="201" t="s">
        <v>184</v>
      </c>
      <c r="B483" s="207">
        <v>2.9</v>
      </c>
      <c r="C483" s="207">
        <v>2.9</v>
      </c>
      <c r="D483" s="203">
        <f t="shared" si="36"/>
        <v>0</v>
      </c>
      <c r="E483" s="204">
        <f t="shared" si="37"/>
        <v>1</v>
      </c>
      <c r="F483" s="180"/>
      <c r="G483" s="180"/>
      <c r="H483" s="200"/>
      <c r="I483" s="200"/>
      <c r="J483" s="208"/>
    </row>
    <row r="484" spans="1:10" ht="12.75" customHeight="1">
      <c r="A484" s="201" t="s">
        <v>185</v>
      </c>
      <c r="B484" s="210">
        <v>389120</v>
      </c>
      <c r="C484" s="210">
        <v>389120</v>
      </c>
      <c r="D484" s="203">
        <f t="shared" si="36"/>
        <v>0</v>
      </c>
      <c r="E484" s="204">
        <f t="shared" si="37"/>
        <v>1</v>
      </c>
      <c r="F484" s="180"/>
      <c r="G484" s="180"/>
      <c r="H484" s="200"/>
      <c r="I484" s="200"/>
      <c r="J484" s="208"/>
    </row>
    <row r="485" spans="1:10" ht="12.75" customHeight="1">
      <c r="A485" s="201" t="s">
        <v>186</v>
      </c>
      <c r="B485" s="210">
        <v>25309</v>
      </c>
      <c r="C485" s="210">
        <v>25309</v>
      </c>
      <c r="D485" s="203">
        <f t="shared" si="36"/>
        <v>0</v>
      </c>
      <c r="E485" s="204">
        <f t="shared" si="37"/>
        <v>1</v>
      </c>
      <c r="F485" s="180"/>
      <c r="G485" s="180"/>
      <c r="H485" s="200"/>
      <c r="I485" s="200"/>
      <c r="J485" s="208"/>
    </row>
    <row r="486" spans="1:10" ht="24.75" customHeight="1">
      <c r="A486" s="201" t="s">
        <v>187</v>
      </c>
      <c r="B486" s="207">
        <v>49.9</v>
      </c>
      <c r="C486" s="207">
        <v>49.9</v>
      </c>
      <c r="D486" s="203">
        <f t="shared" si="36"/>
        <v>0</v>
      </c>
      <c r="E486" s="204">
        <f t="shared" si="37"/>
        <v>1</v>
      </c>
      <c r="F486" s="180"/>
      <c r="G486" s="180"/>
      <c r="H486" s="200"/>
      <c r="I486" s="200"/>
      <c r="J486" s="208"/>
    </row>
    <row r="487" spans="1:10" ht="12.75" customHeight="1">
      <c r="A487" s="45" t="s">
        <v>188</v>
      </c>
      <c r="B487" s="185">
        <f>SUM(B479:B486)</f>
        <v>415306.60000000003</v>
      </c>
      <c r="C487" s="185">
        <f>SUM(C479:C486)</f>
        <v>415306.60000000003</v>
      </c>
      <c r="D487" s="203">
        <f t="shared" si="36"/>
        <v>0</v>
      </c>
      <c r="E487" s="204">
        <f t="shared" si="37"/>
        <v>1</v>
      </c>
      <c r="F487" s="87">
        <f>SUM(F478:F486)</f>
        <v>7805706</v>
      </c>
      <c r="G487" s="87">
        <f>SUM(G478:G486)</f>
        <v>7805706</v>
      </c>
      <c r="H487" s="90">
        <f>G487/F487</f>
        <v>1</v>
      </c>
      <c r="I487" s="90"/>
      <c r="J487" s="92"/>
    </row>
    <row r="488" spans="1:10" ht="26.25" customHeight="1">
      <c r="A488" s="1" t="s">
        <v>453</v>
      </c>
      <c r="B488" s="185"/>
      <c r="C488" s="185"/>
      <c r="D488" s="203"/>
      <c r="E488" s="204"/>
      <c r="F488" s="87">
        <f>F489/F590</f>
        <v>0.017900692564814302</v>
      </c>
      <c r="G488" s="87">
        <f>G489/G590</f>
        <v>0.018194674240831002</v>
      </c>
      <c r="H488" s="90"/>
      <c r="I488" s="86"/>
      <c r="J488" s="92"/>
    </row>
    <row r="489" spans="1:10" ht="12.75" customHeight="1">
      <c r="A489" s="279" t="s">
        <v>367</v>
      </c>
      <c r="B489" s="190">
        <f>B462+B467+B475+B487</f>
        <v>416732.00000000006</v>
      </c>
      <c r="C489" s="190">
        <f>C462+C467+C475+C487</f>
        <v>416732.00000000006</v>
      </c>
      <c r="D489" s="280">
        <f t="shared" si="36"/>
        <v>0</v>
      </c>
      <c r="E489" s="281">
        <f t="shared" si="37"/>
        <v>1</v>
      </c>
      <c r="F489" s="190">
        <f>F462+F467+F475+F487</f>
        <v>38232693</v>
      </c>
      <c r="G489" s="190">
        <f>G462+G467+G475+G487</f>
        <v>38232693</v>
      </c>
      <c r="H489" s="125">
        <f>G489/F489</f>
        <v>1</v>
      </c>
      <c r="I489" s="281">
        <f>E489/H489</f>
        <v>1</v>
      </c>
      <c r="J489" s="279"/>
    </row>
    <row r="490" spans="1:10" ht="12.75" customHeight="1">
      <c r="A490" s="348" t="s">
        <v>12</v>
      </c>
      <c r="B490" s="337"/>
      <c r="C490" s="337"/>
      <c r="D490" s="337"/>
      <c r="E490" s="337"/>
      <c r="F490" s="337"/>
      <c r="G490" s="337"/>
      <c r="H490" s="337"/>
      <c r="I490" s="337"/>
      <c r="J490" s="332"/>
    </row>
    <row r="491" spans="1:10" ht="51">
      <c r="A491" s="135" t="s">
        <v>204</v>
      </c>
      <c r="B491" s="111"/>
      <c r="C491" s="111"/>
      <c r="D491" s="111"/>
      <c r="E491" s="130"/>
      <c r="F491" s="104">
        <f>'[1]ПРОГРАММА'!$N$15</f>
        <v>350508438</v>
      </c>
      <c r="G491" s="104">
        <f>F491</f>
        <v>350508438</v>
      </c>
      <c r="H491" s="141">
        <f>G491/F491</f>
        <v>1</v>
      </c>
      <c r="I491" s="24"/>
      <c r="J491" s="3"/>
    </row>
    <row r="492" spans="1:10" ht="38.25">
      <c r="A492" s="131" t="s">
        <v>205</v>
      </c>
      <c r="B492" s="111"/>
      <c r="C492" s="111"/>
      <c r="D492" s="111"/>
      <c r="E492" s="130"/>
      <c r="F492" s="104">
        <f>'[1]ПРОГРАММА'!$N$17</f>
        <v>15870830</v>
      </c>
      <c r="G492" s="104">
        <f aca="true" t="shared" si="38" ref="G492:G502">F492</f>
        <v>15870830</v>
      </c>
      <c r="H492" s="141">
        <f>G492/F492</f>
        <v>1</v>
      </c>
      <c r="I492" s="24"/>
      <c r="J492" s="3"/>
    </row>
    <row r="493" spans="1:10" ht="51">
      <c r="A493" s="135" t="s">
        <v>211</v>
      </c>
      <c r="B493" s="111"/>
      <c r="C493" s="111"/>
      <c r="D493" s="130"/>
      <c r="E493" s="130"/>
      <c r="F493" s="104">
        <f>'[1]ПРОГРАММА'!$N$49</f>
        <v>271393947.19</v>
      </c>
      <c r="G493" s="104">
        <f t="shared" si="38"/>
        <v>271393947.19</v>
      </c>
      <c r="H493" s="141">
        <f aca="true" t="shared" si="39" ref="H493:H502">G493/F493</f>
        <v>1</v>
      </c>
      <c r="I493" s="24"/>
      <c r="J493" s="3"/>
    </row>
    <row r="494" spans="1:10" ht="39" customHeight="1">
      <c r="A494" s="135" t="s">
        <v>212</v>
      </c>
      <c r="B494" s="142"/>
      <c r="C494" s="142"/>
      <c r="D494" s="142"/>
      <c r="E494" s="130"/>
      <c r="F494" s="104">
        <f>'[1]ПРОГРАММА'!$N$51</f>
        <v>10004961.8</v>
      </c>
      <c r="G494" s="104">
        <f t="shared" si="38"/>
        <v>10004961.8</v>
      </c>
      <c r="H494" s="141">
        <f t="shared" si="39"/>
        <v>1</v>
      </c>
      <c r="I494" s="24"/>
      <c r="J494" s="3"/>
    </row>
    <row r="495" spans="1:10" ht="51.75" customHeight="1">
      <c r="A495" s="131" t="s">
        <v>213</v>
      </c>
      <c r="B495" s="129"/>
      <c r="C495" s="129"/>
      <c r="D495" s="129"/>
      <c r="E495" s="130"/>
      <c r="F495" s="104">
        <f>'[1]ПРОГРАММА'!$N$53</f>
        <v>1613772.8</v>
      </c>
      <c r="G495" s="104">
        <f t="shared" si="38"/>
        <v>1613772.8</v>
      </c>
      <c r="H495" s="141">
        <f t="shared" si="39"/>
        <v>1</v>
      </c>
      <c r="I495" s="24"/>
      <c r="J495" s="3"/>
    </row>
    <row r="496" spans="1:10" ht="57" customHeight="1">
      <c r="A496" s="131" t="s">
        <v>224</v>
      </c>
      <c r="B496" s="111"/>
      <c r="C496" s="111"/>
      <c r="D496" s="130"/>
      <c r="E496" s="130"/>
      <c r="F496" s="104">
        <f>'[1]ПРОГРАММА'!$N$94</f>
        <v>1110980</v>
      </c>
      <c r="G496" s="104">
        <f t="shared" si="38"/>
        <v>1110980</v>
      </c>
      <c r="H496" s="141">
        <f t="shared" si="39"/>
        <v>1</v>
      </c>
      <c r="I496" s="24"/>
      <c r="J496" s="3"/>
    </row>
    <row r="497" spans="1:10" ht="120" customHeight="1">
      <c r="A497" s="153" t="s">
        <v>226</v>
      </c>
      <c r="B497" s="142"/>
      <c r="C497" s="142"/>
      <c r="D497" s="142"/>
      <c r="E497" s="130"/>
      <c r="F497" s="104">
        <f>'[1]ПРОГРАММА'!$N$108</f>
        <v>1214000</v>
      </c>
      <c r="G497" s="104">
        <f t="shared" si="38"/>
        <v>1214000</v>
      </c>
      <c r="H497" s="141">
        <f t="shared" si="39"/>
        <v>1</v>
      </c>
      <c r="I497" s="24"/>
      <c r="J497" s="3"/>
    </row>
    <row r="498" spans="1:10" ht="25.5">
      <c r="A498" s="131" t="s">
        <v>228</v>
      </c>
      <c r="B498" s="129"/>
      <c r="C498" s="129"/>
      <c r="D498" s="129"/>
      <c r="E498" s="130"/>
      <c r="F498" s="104">
        <f>'[1]ПРОГРАММА'!$N$120</f>
        <v>4300666.21</v>
      </c>
      <c r="G498" s="104">
        <f t="shared" si="38"/>
        <v>4300666.21</v>
      </c>
      <c r="H498" s="141">
        <f t="shared" si="39"/>
        <v>1</v>
      </c>
      <c r="I498" s="24"/>
      <c r="J498" s="3"/>
    </row>
    <row r="499" spans="1:10" ht="76.5">
      <c r="A499" s="131" t="s">
        <v>232</v>
      </c>
      <c r="B499" s="111"/>
      <c r="C499" s="111"/>
      <c r="D499" s="130"/>
      <c r="E499" s="130"/>
      <c r="F499" s="104">
        <f>'[1]ПРОГРАММА'!$N$144</f>
        <v>651633</v>
      </c>
      <c r="G499" s="104">
        <f t="shared" si="38"/>
        <v>651633</v>
      </c>
      <c r="H499" s="141">
        <f t="shared" si="39"/>
        <v>1</v>
      </c>
      <c r="I499" s="24"/>
      <c r="J499" s="3"/>
    </row>
    <row r="500" spans="1:10" ht="38.25">
      <c r="A500" s="153" t="s">
        <v>13</v>
      </c>
      <c r="B500" s="142"/>
      <c r="C500" s="142"/>
      <c r="D500" s="142"/>
      <c r="E500" s="130"/>
      <c r="F500" s="104">
        <f>'[1]ПРОГРАММА'!$N$147</f>
        <v>1978100</v>
      </c>
      <c r="G500" s="104">
        <f t="shared" si="38"/>
        <v>1978100</v>
      </c>
      <c r="H500" s="141">
        <f t="shared" si="39"/>
        <v>1</v>
      </c>
      <c r="I500" s="24"/>
      <c r="J500" s="3"/>
    </row>
    <row r="501" spans="1:10" ht="51">
      <c r="A501" s="153" t="s">
        <v>27</v>
      </c>
      <c r="B501" s="129"/>
      <c r="C501" s="129"/>
      <c r="D501" s="129"/>
      <c r="E501" s="130"/>
      <c r="F501" s="104">
        <f>'[1]ПРОГРАММА'!$N$152+'[1]ПРОГРАММА'!$N$153</f>
        <v>2629890</v>
      </c>
      <c r="G501" s="104">
        <f t="shared" si="38"/>
        <v>2629890</v>
      </c>
      <c r="H501" s="141">
        <f t="shared" si="39"/>
        <v>1</v>
      </c>
      <c r="I501" s="24"/>
      <c r="J501" s="3"/>
    </row>
    <row r="502" spans="1:10" ht="51">
      <c r="A502" s="131" t="s">
        <v>236</v>
      </c>
      <c r="B502" s="111"/>
      <c r="C502" s="111"/>
      <c r="D502" s="130"/>
      <c r="E502" s="130"/>
      <c r="F502" s="104">
        <f>'[1]ПРОГРАММА'!$N$177</f>
        <v>5183698</v>
      </c>
      <c r="G502" s="104">
        <f t="shared" si="38"/>
        <v>5183698</v>
      </c>
      <c r="H502" s="141">
        <f t="shared" si="39"/>
        <v>1</v>
      </c>
      <c r="I502" s="24"/>
      <c r="J502" s="3"/>
    </row>
    <row r="503" spans="1:10" ht="25.5">
      <c r="A503" s="5" t="s">
        <v>244</v>
      </c>
      <c r="B503" s="129">
        <v>3420</v>
      </c>
      <c r="C503" s="129">
        <v>3472</v>
      </c>
      <c r="D503" s="129">
        <f aca="true" t="shared" si="40" ref="D503:D509">C503-B503</f>
        <v>52</v>
      </c>
      <c r="E503" s="130">
        <f>C503/B503</f>
        <v>1.015204678362573</v>
      </c>
      <c r="F503" s="104"/>
      <c r="G503" s="104"/>
      <c r="H503" s="141"/>
      <c r="I503" s="24"/>
      <c r="J503" s="3"/>
    </row>
    <row r="504" spans="1:10" ht="25.5">
      <c r="A504" s="5" t="s">
        <v>243</v>
      </c>
      <c r="B504" s="129">
        <v>100</v>
      </c>
      <c r="C504" s="129">
        <v>100</v>
      </c>
      <c r="D504" s="129">
        <f t="shared" si="40"/>
        <v>0</v>
      </c>
      <c r="E504" s="130">
        <f>C504/B504</f>
        <v>1</v>
      </c>
      <c r="F504" s="104"/>
      <c r="G504" s="104"/>
      <c r="H504" s="141"/>
      <c r="I504" s="24"/>
      <c r="J504" s="3"/>
    </row>
    <row r="505" spans="1:10" ht="76.5">
      <c r="A505" s="5" t="s">
        <v>491</v>
      </c>
      <c r="B505" s="129">
        <v>100</v>
      </c>
      <c r="C505" s="129">
        <v>100</v>
      </c>
      <c r="D505" s="129">
        <f t="shared" si="40"/>
        <v>0</v>
      </c>
      <c r="E505" s="130">
        <f>C505/B505</f>
        <v>1</v>
      </c>
      <c r="F505" s="104"/>
      <c r="G505" s="104"/>
      <c r="H505" s="141"/>
      <c r="I505" s="24"/>
      <c r="J505" s="3"/>
    </row>
    <row r="506" spans="1:10" ht="25.5">
      <c r="A506" s="5" t="s">
        <v>486</v>
      </c>
      <c r="B506" s="129">
        <v>4543</v>
      </c>
      <c r="C506" s="129">
        <v>4605</v>
      </c>
      <c r="D506" s="129">
        <f t="shared" si="40"/>
        <v>62</v>
      </c>
      <c r="E506" s="130">
        <f>C506/B506</f>
        <v>1.013647369579573</v>
      </c>
      <c r="F506" s="104"/>
      <c r="G506" s="104"/>
      <c r="H506" s="141"/>
      <c r="I506" s="24"/>
      <c r="J506" s="3"/>
    </row>
    <row r="507" spans="1:10" ht="38.25">
      <c r="A507" s="5" t="s">
        <v>502</v>
      </c>
      <c r="B507" s="129">
        <v>73</v>
      </c>
      <c r="C507" s="129">
        <v>74.4</v>
      </c>
      <c r="D507" s="129">
        <f t="shared" si="40"/>
        <v>1.4000000000000057</v>
      </c>
      <c r="E507" s="130">
        <f>C507/B507</f>
        <v>1.0191780821917809</v>
      </c>
      <c r="F507" s="104"/>
      <c r="G507" s="104"/>
      <c r="H507" s="141"/>
      <c r="I507" s="24"/>
      <c r="J507" s="3"/>
    </row>
    <row r="508" spans="1:10" ht="25.5">
      <c r="A508" s="1" t="s">
        <v>453</v>
      </c>
      <c r="B508" s="3"/>
      <c r="C508" s="3"/>
      <c r="D508" s="3"/>
      <c r="E508" s="24"/>
      <c r="F508" s="24">
        <f>F509/F590</f>
        <v>0.3120395411770032</v>
      </c>
      <c r="G508" s="24">
        <f>G509/G590</f>
        <v>0.31716414219266503</v>
      </c>
      <c r="H508" s="24"/>
      <c r="I508" s="24"/>
      <c r="J508" s="3"/>
    </row>
    <row r="509" spans="1:10" ht="12.75">
      <c r="A509" s="4" t="s">
        <v>475</v>
      </c>
      <c r="B509" s="190">
        <f>SUM(B503:B507)</f>
        <v>8236</v>
      </c>
      <c r="C509" s="190">
        <f>SUM(C503:C507)</f>
        <v>8351.4</v>
      </c>
      <c r="D509" s="327">
        <f t="shared" si="40"/>
        <v>115.39999999999964</v>
      </c>
      <c r="E509" s="328">
        <f>C509/B509</f>
        <v>1.014011656143759</v>
      </c>
      <c r="F509" s="29">
        <f>SUM(F491:F502)</f>
        <v>666460917</v>
      </c>
      <c r="G509" s="29">
        <f>SUM(G491:G502)</f>
        <v>666460917</v>
      </c>
      <c r="H509" s="26">
        <f>G509/F509</f>
        <v>1</v>
      </c>
      <c r="I509" s="26">
        <f>E509/H509</f>
        <v>1.014011656143759</v>
      </c>
      <c r="J509" s="26"/>
    </row>
    <row r="510" spans="1:10" ht="12.75" customHeight="1">
      <c r="A510" s="348" t="s">
        <v>417</v>
      </c>
      <c r="B510" s="337"/>
      <c r="C510" s="337"/>
      <c r="D510" s="337"/>
      <c r="E510" s="337"/>
      <c r="F510" s="337"/>
      <c r="G510" s="337"/>
      <c r="H510" s="337"/>
      <c r="I510" s="337"/>
      <c r="J510" s="332"/>
    </row>
    <row r="511" spans="1:10" ht="92.25" customHeight="1">
      <c r="A511" s="1" t="s">
        <v>345</v>
      </c>
      <c r="B511" s="170">
        <v>9</v>
      </c>
      <c r="C511" s="170">
        <v>13</v>
      </c>
      <c r="D511" s="172">
        <f>C511-B511</f>
        <v>4</v>
      </c>
      <c r="E511" s="64">
        <f>C511/B511</f>
        <v>1.4444444444444444</v>
      </c>
      <c r="F511" s="39">
        <v>2420000</v>
      </c>
      <c r="G511" s="39">
        <v>2420000</v>
      </c>
      <c r="H511" s="43">
        <f>G511/F511</f>
        <v>1</v>
      </c>
      <c r="I511" s="24"/>
      <c r="J511" s="3"/>
    </row>
    <row r="512" spans="1:10" ht="25.5">
      <c r="A512" s="1" t="s">
        <v>453</v>
      </c>
      <c r="B512" s="3"/>
      <c r="C512" s="3"/>
      <c r="D512" s="3"/>
      <c r="E512" s="24"/>
      <c r="F512" s="24"/>
      <c r="G512" s="24"/>
      <c r="H512" s="24"/>
      <c r="I512" s="24"/>
      <c r="J512" s="3"/>
    </row>
    <row r="513" spans="1:10" ht="12.75">
      <c r="A513" s="4" t="s">
        <v>476</v>
      </c>
      <c r="B513" s="77">
        <f>B511</f>
        <v>9</v>
      </c>
      <c r="C513" s="77">
        <f>C511</f>
        <v>13</v>
      </c>
      <c r="D513" s="77">
        <f>C513-B513</f>
        <v>4</v>
      </c>
      <c r="E513" s="26">
        <f>C513/B513</f>
        <v>1.4444444444444444</v>
      </c>
      <c r="F513" s="26">
        <f>F511</f>
        <v>2420000</v>
      </c>
      <c r="G513" s="26">
        <f>G511</f>
        <v>2420000</v>
      </c>
      <c r="H513" s="270">
        <f>G513/F513</f>
        <v>1</v>
      </c>
      <c r="I513" s="26">
        <f>E513/H513</f>
        <v>1.4444444444444444</v>
      </c>
      <c r="J513" s="269"/>
    </row>
    <row r="514" spans="1:10" ht="12.75" customHeight="1">
      <c r="A514" s="435" t="s">
        <v>52</v>
      </c>
      <c r="B514" s="436"/>
      <c r="C514" s="436"/>
      <c r="D514" s="436"/>
      <c r="E514" s="436"/>
      <c r="F514" s="436"/>
      <c r="G514" s="436"/>
      <c r="H514" s="436"/>
      <c r="I514" s="436"/>
      <c r="J514" s="437"/>
    </row>
    <row r="515" spans="1:10" ht="12.75" customHeight="1">
      <c r="A515" s="377" t="s">
        <v>14</v>
      </c>
      <c r="B515" s="378"/>
      <c r="C515" s="378"/>
      <c r="D515" s="378"/>
      <c r="E515" s="378"/>
      <c r="F515" s="378"/>
      <c r="G515" s="378"/>
      <c r="H515" s="378"/>
      <c r="I515" s="378"/>
      <c r="J515" s="379"/>
    </row>
    <row r="516" spans="1:10" ht="38.25">
      <c r="A516" s="51" t="s">
        <v>15</v>
      </c>
      <c r="B516" s="46"/>
      <c r="C516" s="46"/>
      <c r="D516" s="46"/>
      <c r="E516" s="46"/>
      <c r="F516" s="46">
        <v>15077006.49</v>
      </c>
      <c r="G516" s="46">
        <v>15077006.49</v>
      </c>
      <c r="H516" s="46">
        <f>G516/F516</f>
        <v>1</v>
      </c>
      <c r="I516" s="80"/>
      <c r="J516" s="80"/>
    </row>
    <row r="517" spans="1:10" ht="51">
      <c r="A517" s="51" t="s">
        <v>404</v>
      </c>
      <c r="B517" s="46"/>
      <c r="C517" s="46"/>
      <c r="D517" s="46"/>
      <c r="E517" s="46"/>
      <c r="F517" s="46">
        <v>8972253</v>
      </c>
      <c r="G517" s="46">
        <v>8972253</v>
      </c>
      <c r="H517" s="46">
        <f>G517/F517</f>
        <v>1</v>
      </c>
      <c r="I517" s="80"/>
      <c r="J517" s="80"/>
    </row>
    <row r="518" spans="1:10" ht="66" customHeight="1">
      <c r="A518" s="155" t="s">
        <v>405</v>
      </c>
      <c r="B518" s="46">
        <v>1442</v>
      </c>
      <c r="C518" s="46">
        <v>1528</v>
      </c>
      <c r="D518" s="46">
        <f>SUM(C518-B518)</f>
        <v>86</v>
      </c>
      <c r="E518" s="46">
        <f>SUM(C518/B518)</f>
        <v>1.059639389736477</v>
      </c>
      <c r="F518" s="46"/>
      <c r="G518" s="46"/>
      <c r="H518" s="46"/>
      <c r="I518" s="80"/>
      <c r="J518" s="80" t="s">
        <v>406</v>
      </c>
    </row>
    <row r="519" spans="1:10" ht="51">
      <c r="A519" s="155" t="s">
        <v>407</v>
      </c>
      <c r="B519" s="46">
        <v>560</v>
      </c>
      <c r="C519" s="46">
        <v>519</v>
      </c>
      <c r="D519" s="46">
        <f>SUM(C519-B519)</f>
        <v>-41</v>
      </c>
      <c r="E519" s="46">
        <f>SUM(C519/B519)</f>
        <v>0.9267857142857143</v>
      </c>
      <c r="F519" s="46"/>
      <c r="G519" s="46"/>
      <c r="H519" s="46"/>
      <c r="I519" s="80"/>
      <c r="J519" s="385" t="s">
        <v>408</v>
      </c>
    </row>
    <row r="520" spans="1:10" ht="51">
      <c r="A520" s="157" t="s">
        <v>16</v>
      </c>
      <c r="B520" s="46">
        <v>165</v>
      </c>
      <c r="C520" s="46">
        <v>220</v>
      </c>
      <c r="D520" s="46">
        <f>SUM(C520-B520)</f>
        <v>55</v>
      </c>
      <c r="E520" s="46">
        <f>SUM(C520/B520)</f>
        <v>1.3333333333333333</v>
      </c>
      <c r="F520" s="46"/>
      <c r="G520" s="46"/>
      <c r="H520" s="46"/>
      <c r="I520" s="80"/>
      <c r="J520" s="386"/>
    </row>
    <row r="521" spans="1:10" ht="12.75">
      <c r="A521" s="37" t="s">
        <v>129</v>
      </c>
      <c r="B521" s="214">
        <f>SUM(B518:B520)</f>
        <v>2167</v>
      </c>
      <c r="C521" s="214">
        <f>SUM(C518:C520)</f>
        <v>2267</v>
      </c>
      <c r="D521" s="214">
        <f>C521-B521</f>
        <v>100</v>
      </c>
      <c r="E521" s="82">
        <f>(E518+E519+E520)/3</f>
        <v>1.106586145785175</v>
      </c>
      <c r="F521" s="166">
        <f>SUM(F516:F517)</f>
        <v>24049259.490000002</v>
      </c>
      <c r="G521" s="166">
        <f>SUM(G516:G520)</f>
        <v>24049259.490000002</v>
      </c>
      <c r="H521" s="82">
        <f>G521/F521</f>
        <v>1</v>
      </c>
      <c r="I521" s="82">
        <f>E521/H521</f>
        <v>1.106586145785175</v>
      </c>
      <c r="J521" s="158"/>
    </row>
    <row r="522" spans="1:10" ht="26.25" customHeight="1">
      <c r="A522" s="387" t="s">
        <v>411</v>
      </c>
      <c r="B522" s="388"/>
      <c r="C522" s="388"/>
      <c r="D522" s="388"/>
      <c r="E522" s="388"/>
      <c r="F522" s="388"/>
      <c r="G522" s="388"/>
      <c r="H522" s="388"/>
      <c r="I522" s="388"/>
      <c r="J522" s="389"/>
    </row>
    <row r="523" spans="1:10" ht="38.25">
      <c r="A523" s="10" t="s">
        <v>412</v>
      </c>
      <c r="B523" s="25"/>
      <c r="C523" s="25"/>
      <c r="D523" s="25"/>
      <c r="E523" s="25"/>
      <c r="F523" s="25">
        <v>12829693.51</v>
      </c>
      <c r="G523" s="25">
        <v>12829693.51</v>
      </c>
      <c r="H523" s="46">
        <f>G523/F523</f>
        <v>1</v>
      </c>
      <c r="I523" s="120"/>
      <c r="J523" s="120"/>
    </row>
    <row r="524" spans="1:10" ht="51">
      <c r="A524" s="157" t="s">
        <v>420</v>
      </c>
      <c r="B524" s="25">
        <v>10.5</v>
      </c>
      <c r="C524" s="25">
        <v>10.9</v>
      </c>
      <c r="D524" s="25">
        <f>SUM(C524-B524)</f>
        <v>0.40000000000000036</v>
      </c>
      <c r="E524" s="25">
        <f>SUM(C524/B524)</f>
        <v>1.0380952380952382</v>
      </c>
      <c r="F524" s="25"/>
      <c r="G524" s="25"/>
      <c r="H524" s="46"/>
      <c r="I524" s="120"/>
      <c r="J524" s="390" t="s">
        <v>121</v>
      </c>
    </row>
    <row r="525" spans="1:10" ht="51">
      <c r="A525" s="157" t="s">
        <v>118</v>
      </c>
      <c r="B525" s="25">
        <v>290</v>
      </c>
      <c r="C525" s="25">
        <v>566</v>
      </c>
      <c r="D525" s="25">
        <f>SUM(C525-B525)</f>
        <v>276</v>
      </c>
      <c r="E525" s="25">
        <f>SUM(C525/B525)</f>
        <v>1.9517241379310344</v>
      </c>
      <c r="F525" s="25"/>
      <c r="G525" s="25"/>
      <c r="H525" s="46"/>
      <c r="I525" s="120"/>
      <c r="J525" s="391"/>
    </row>
    <row r="526" spans="1:10" ht="25.5">
      <c r="A526" s="157" t="s">
        <v>119</v>
      </c>
      <c r="B526" s="25">
        <v>44000</v>
      </c>
      <c r="C526" s="25">
        <v>45707</v>
      </c>
      <c r="D526" s="25">
        <f>SUM(C526-B526)</f>
        <v>1707</v>
      </c>
      <c r="E526" s="25">
        <f>SUM(C526/B526)</f>
        <v>1.0387954545454545</v>
      </c>
      <c r="F526" s="25"/>
      <c r="G526" s="25"/>
      <c r="H526" s="46"/>
      <c r="I526" s="120"/>
      <c r="J526" s="391"/>
    </row>
    <row r="527" spans="1:10" ht="25.5">
      <c r="A527" s="157" t="s">
        <v>120</v>
      </c>
      <c r="B527" s="25">
        <v>45</v>
      </c>
      <c r="C527" s="25">
        <v>58.5</v>
      </c>
      <c r="D527" s="25">
        <f>SUM(C527-B527)</f>
        <v>13.5</v>
      </c>
      <c r="E527" s="25">
        <f>SUM(C527/B527)</f>
        <v>1.3</v>
      </c>
      <c r="F527" s="25"/>
      <c r="G527" s="25"/>
      <c r="H527" s="46"/>
      <c r="I527" s="120"/>
      <c r="J527" s="392"/>
    </row>
    <row r="528" spans="1:10" ht="12.75">
      <c r="A528" s="37" t="s">
        <v>122</v>
      </c>
      <c r="B528" s="214">
        <f>SUM(B524:B527)</f>
        <v>44345.5</v>
      </c>
      <c r="C528" s="214">
        <f>SUM(C524:C527)</f>
        <v>46342.4</v>
      </c>
      <c r="D528" s="214">
        <f>C528-B528</f>
        <v>1996.9000000000015</v>
      </c>
      <c r="E528" s="82">
        <f>(E524+E525+E526+E527)/4</f>
        <v>1.3321537076429317</v>
      </c>
      <c r="F528" s="166">
        <f>SUM(F523)</f>
        <v>12829693.51</v>
      </c>
      <c r="G528" s="166">
        <f>SUM(G523)</f>
        <v>12829693.51</v>
      </c>
      <c r="H528" s="82">
        <f>G528/F528</f>
        <v>1</v>
      </c>
      <c r="I528" s="82">
        <f>E528/H528</f>
        <v>1.3321537076429317</v>
      </c>
      <c r="J528" s="215"/>
    </row>
    <row r="529" spans="1:10" ht="51">
      <c r="A529" s="157" t="s">
        <v>123</v>
      </c>
      <c r="B529" s="161">
        <v>15.5</v>
      </c>
      <c r="C529" s="161">
        <v>15.7</v>
      </c>
      <c r="D529" s="161">
        <f>SUM(C529-B529)</f>
        <v>0.1999999999999993</v>
      </c>
      <c r="E529" s="46">
        <f>SUM(C529/B529)</f>
        <v>1.0129032258064516</v>
      </c>
      <c r="F529" s="166"/>
      <c r="G529" s="166"/>
      <c r="H529" s="166"/>
      <c r="I529" s="82"/>
      <c r="J529" s="385" t="s">
        <v>121</v>
      </c>
    </row>
    <row r="530" spans="1:10" ht="51">
      <c r="A530" s="157" t="s">
        <v>124</v>
      </c>
      <c r="B530" s="72">
        <v>57500</v>
      </c>
      <c r="C530" s="72">
        <v>57575</v>
      </c>
      <c r="D530" s="75">
        <f>SUM(C530-B530)</f>
        <v>75</v>
      </c>
      <c r="E530" s="46">
        <f>SUM(C530/B530)</f>
        <v>1.001304347826087</v>
      </c>
      <c r="F530" s="166"/>
      <c r="G530" s="166"/>
      <c r="H530" s="166"/>
      <c r="I530" s="82"/>
      <c r="J530" s="386"/>
    </row>
    <row r="531" spans="1:10" ht="38.25">
      <c r="A531" s="160" t="s">
        <v>125</v>
      </c>
      <c r="B531" s="75">
        <v>650</v>
      </c>
      <c r="C531" s="75">
        <v>593</v>
      </c>
      <c r="D531" s="75">
        <f>SUM(C531-B531)</f>
        <v>-57</v>
      </c>
      <c r="E531" s="46">
        <f>SUM(C531/B531)</f>
        <v>0.9123076923076923</v>
      </c>
      <c r="F531" s="166"/>
      <c r="G531" s="166"/>
      <c r="H531" s="166"/>
      <c r="I531" s="82"/>
      <c r="J531" s="385" t="s">
        <v>408</v>
      </c>
    </row>
    <row r="532" spans="1:10" ht="51">
      <c r="A532" s="157" t="s">
        <v>126</v>
      </c>
      <c r="B532" s="75">
        <v>185</v>
      </c>
      <c r="C532" s="75">
        <v>339</v>
      </c>
      <c r="D532" s="75">
        <f>SUM(C532-B532)</f>
        <v>154</v>
      </c>
      <c r="E532" s="46">
        <f>SUM(C532/B532)</f>
        <v>1.8324324324324324</v>
      </c>
      <c r="F532" s="166"/>
      <c r="G532" s="166"/>
      <c r="H532" s="166"/>
      <c r="I532" s="82"/>
      <c r="J532" s="386"/>
    </row>
    <row r="533" spans="1:10" ht="38.25">
      <c r="A533" s="157" t="s">
        <v>127</v>
      </c>
      <c r="B533" s="161">
        <v>47.5</v>
      </c>
      <c r="C533" s="161">
        <v>48.3</v>
      </c>
      <c r="D533" s="161">
        <f>SUM(C533-B533)</f>
        <v>0.7999999999999972</v>
      </c>
      <c r="E533" s="46">
        <f>SUM(C533/B533)</f>
        <v>1.0168421052631578</v>
      </c>
      <c r="F533" s="166"/>
      <c r="G533" s="166"/>
      <c r="H533" s="166"/>
      <c r="I533" s="82"/>
      <c r="J533" s="80" t="s">
        <v>128</v>
      </c>
    </row>
    <row r="534" spans="1:10" ht="12.75">
      <c r="A534" s="216" t="s">
        <v>17</v>
      </c>
      <c r="B534" s="282">
        <f>SUM(B529:B533)</f>
        <v>58398</v>
      </c>
      <c r="C534" s="282">
        <f>SUM(C529:C533)</f>
        <v>58571</v>
      </c>
      <c r="D534" s="282">
        <f>C534-B534</f>
        <v>173</v>
      </c>
      <c r="E534" s="53">
        <f>(E529+E530+E531+E532+E533)/5</f>
        <v>1.1551579607271643</v>
      </c>
      <c r="F534" s="166"/>
      <c r="G534" s="166"/>
      <c r="H534" s="166"/>
      <c r="I534" s="82"/>
      <c r="J534" s="215"/>
    </row>
    <row r="535" spans="1:10" ht="25.5">
      <c r="A535" s="5" t="s">
        <v>453</v>
      </c>
      <c r="B535" s="282"/>
      <c r="C535" s="282"/>
      <c r="D535" s="282"/>
      <c r="E535" s="53"/>
      <c r="F535" s="46">
        <f>F536/F590</f>
        <v>0.01726686633780247</v>
      </c>
      <c r="G535" s="46">
        <f>G536/G590</f>
        <v>0.017550438735192346</v>
      </c>
      <c r="H535" s="166"/>
      <c r="I535" s="82"/>
      <c r="J535" s="215"/>
    </row>
    <row r="536" spans="1:10" ht="12.75">
      <c r="A536" s="4" t="s">
        <v>477</v>
      </c>
      <c r="B536" s="164">
        <f>B521+B528+B534</f>
        <v>104910.5</v>
      </c>
      <c r="C536" s="164">
        <f>C521+C528+C534</f>
        <v>107180.4</v>
      </c>
      <c r="D536" s="164">
        <f>C536-B536</f>
        <v>2269.899999999994</v>
      </c>
      <c r="E536" s="26">
        <f>(E521+E528+E534)/3</f>
        <v>1.197965938051757</v>
      </c>
      <c r="F536" s="29">
        <f>F528+F521</f>
        <v>36878953</v>
      </c>
      <c r="G536" s="29">
        <f>G528+G521</f>
        <v>36878953</v>
      </c>
      <c r="H536" s="26">
        <f>G536/F536</f>
        <v>1</v>
      </c>
      <c r="I536" s="26">
        <f>E536/H536</f>
        <v>1.197965938051757</v>
      </c>
      <c r="J536" s="78"/>
    </row>
    <row r="537" spans="1:10" ht="12.75" customHeight="1">
      <c r="A537" s="348" t="s">
        <v>340</v>
      </c>
      <c r="B537" s="337"/>
      <c r="C537" s="337"/>
      <c r="D537" s="337"/>
      <c r="E537" s="337"/>
      <c r="F537" s="337"/>
      <c r="G537" s="337"/>
      <c r="H537" s="337"/>
      <c r="I537" s="337"/>
      <c r="J537" s="332"/>
    </row>
    <row r="538" spans="1:10" ht="12.75" customHeight="1">
      <c r="A538" s="365" t="s">
        <v>297</v>
      </c>
      <c r="B538" s="366"/>
      <c r="C538" s="366"/>
      <c r="D538" s="366"/>
      <c r="E538" s="366"/>
      <c r="F538" s="366"/>
      <c r="G538" s="366"/>
      <c r="H538" s="366"/>
      <c r="I538" s="367"/>
      <c r="J538" s="215"/>
    </row>
    <row r="539" spans="1:10" ht="12.75">
      <c r="A539" s="362" t="s">
        <v>20</v>
      </c>
      <c r="B539" s="363"/>
      <c r="C539" s="363"/>
      <c r="D539" s="363"/>
      <c r="E539" s="363"/>
      <c r="F539" s="363"/>
      <c r="G539" s="363"/>
      <c r="H539" s="363"/>
      <c r="I539" s="363"/>
      <c r="J539" s="364"/>
    </row>
    <row r="540" spans="1:10" ht="25.5">
      <c r="A540" s="5" t="s">
        <v>298</v>
      </c>
      <c r="B540" s="223"/>
      <c r="C540" s="223"/>
      <c r="D540" s="224"/>
      <c r="E540" s="225"/>
      <c r="F540" s="39">
        <v>145484300</v>
      </c>
      <c r="G540" s="39">
        <v>145427704.98</v>
      </c>
      <c r="H540" s="141">
        <f>G540/F540</f>
        <v>0.9996109888146005</v>
      </c>
      <c r="I540" s="225"/>
      <c r="J540" s="41"/>
    </row>
    <row r="541" spans="1:10" ht="63.75">
      <c r="A541" s="5" t="s">
        <v>299</v>
      </c>
      <c r="B541" s="223"/>
      <c r="C541" s="223"/>
      <c r="D541" s="224"/>
      <c r="E541" s="225"/>
      <c r="F541" s="39">
        <v>220776</v>
      </c>
      <c r="G541" s="39">
        <v>220776</v>
      </c>
      <c r="H541" s="141">
        <f aca="true" t="shared" si="41" ref="H541:H549">G541/F541</f>
        <v>1</v>
      </c>
      <c r="I541" s="225"/>
      <c r="J541" s="41"/>
    </row>
    <row r="542" spans="1:10" ht="25.5">
      <c r="A542" s="5" t="s">
        <v>300</v>
      </c>
      <c r="B542" s="223"/>
      <c r="C542" s="223"/>
      <c r="D542" s="224"/>
      <c r="E542" s="225"/>
      <c r="F542" s="39">
        <v>47749000</v>
      </c>
      <c r="G542" s="39">
        <v>40286122.43</v>
      </c>
      <c r="H542" s="141">
        <f t="shared" si="41"/>
        <v>0.8437060970910385</v>
      </c>
      <c r="I542" s="225"/>
      <c r="J542" s="41"/>
    </row>
    <row r="543" spans="1:10" ht="12.75">
      <c r="A543" s="5" t="s">
        <v>301</v>
      </c>
      <c r="B543" s="223"/>
      <c r="C543" s="223"/>
      <c r="D543" s="224"/>
      <c r="E543" s="225"/>
      <c r="F543" s="39">
        <v>276400</v>
      </c>
      <c r="G543" s="39">
        <v>276319.25</v>
      </c>
      <c r="H543" s="141">
        <f t="shared" si="41"/>
        <v>0.9997078509406657</v>
      </c>
      <c r="I543" s="225"/>
      <c r="J543" s="41"/>
    </row>
    <row r="544" spans="1:10" ht="38.25">
      <c r="A544" s="5" t="s">
        <v>302</v>
      </c>
      <c r="B544" s="223"/>
      <c r="C544" s="223"/>
      <c r="D544" s="224"/>
      <c r="E544" s="225"/>
      <c r="F544" s="39">
        <v>2700</v>
      </c>
      <c r="G544" s="39">
        <v>2633.26</v>
      </c>
      <c r="H544" s="141">
        <f t="shared" si="41"/>
        <v>0.9752814814814815</v>
      </c>
      <c r="I544" s="225"/>
      <c r="J544" s="41"/>
    </row>
    <row r="545" spans="1:10" ht="25.5">
      <c r="A545" s="5" t="s">
        <v>303</v>
      </c>
      <c r="B545" s="223"/>
      <c r="C545" s="223"/>
      <c r="D545" s="224"/>
      <c r="E545" s="225"/>
      <c r="F545" s="39">
        <v>2900000</v>
      </c>
      <c r="G545" s="39">
        <v>2900000</v>
      </c>
      <c r="H545" s="141">
        <f t="shared" si="41"/>
        <v>1</v>
      </c>
      <c r="I545" s="225"/>
      <c r="J545" s="41"/>
    </row>
    <row r="546" spans="1:10" ht="38.25">
      <c r="A546" s="5" t="s">
        <v>304</v>
      </c>
      <c r="B546" s="223"/>
      <c r="C546" s="223"/>
      <c r="D546" s="224"/>
      <c r="E546" s="225"/>
      <c r="F546" s="39">
        <v>3830400</v>
      </c>
      <c r="G546" s="39">
        <v>3830365.5</v>
      </c>
      <c r="H546" s="141">
        <f t="shared" si="41"/>
        <v>0.9999909931077694</v>
      </c>
      <c r="I546" s="225"/>
      <c r="J546" s="41"/>
    </row>
    <row r="547" spans="1:10" ht="25.5">
      <c r="A547" s="5" t="s">
        <v>305</v>
      </c>
      <c r="B547" s="223"/>
      <c r="C547" s="223"/>
      <c r="D547" s="224"/>
      <c r="E547" s="225"/>
      <c r="F547" s="39">
        <v>5697200</v>
      </c>
      <c r="G547" s="39">
        <v>4644705.69</v>
      </c>
      <c r="H547" s="141">
        <f t="shared" si="41"/>
        <v>0.8152611265182897</v>
      </c>
      <c r="I547" s="225"/>
      <c r="J547" s="41"/>
    </row>
    <row r="548" spans="1:10" ht="51">
      <c r="A548" s="5" t="s">
        <v>101</v>
      </c>
      <c r="B548" s="310">
        <v>1</v>
      </c>
      <c r="C548" s="310">
        <v>1</v>
      </c>
      <c r="D548" s="311">
        <f>C548-B548</f>
        <v>0</v>
      </c>
      <c r="E548" s="141">
        <f>C548/B548</f>
        <v>1</v>
      </c>
      <c r="F548" s="54">
        <v>14124</v>
      </c>
      <c r="G548" s="54">
        <v>14124</v>
      </c>
      <c r="H548" s="141">
        <f t="shared" si="41"/>
        <v>1</v>
      </c>
      <c r="I548" s="309"/>
      <c r="J548" s="41"/>
    </row>
    <row r="549" spans="1:10" ht="12.75">
      <c r="A549" s="37" t="s">
        <v>150</v>
      </c>
      <c r="B549" s="138"/>
      <c r="C549" s="138"/>
      <c r="D549" s="227"/>
      <c r="E549" s="228"/>
      <c r="F549" s="139">
        <f>SUM(F540:F548)</f>
        <v>206174900</v>
      </c>
      <c r="G549" s="139">
        <f>SUM(G540:G548)</f>
        <v>197602751.10999998</v>
      </c>
      <c r="H549" s="141">
        <f t="shared" si="41"/>
        <v>0.9584229268936227</v>
      </c>
      <c r="I549" s="228"/>
      <c r="J549" s="229"/>
    </row>
    <row r="550" spans="1:10" ht="12.75">
      <c r="A550" s="362" t="s">
        <v>306</v>
      </c>
      <c r="B550" s="363"/>
      <c r="C550" s="363"/>
      <c r="D550" s="363"/>
      <c r="E550" s="363"/>
      <c r="F550" s="363"/>
      <c r="G550" s="363"/>
      <c r="H550" s="363"/>
      <c r="I550" s="363"/>
      <c r="J550" s="364"/>
    </row>
    <row r="551" spans="1:10" ht="38.25">
      <c r="A551" s="5" t="s">
        <v>307</v>
      </c>
      <c r="B551" s="39"/>
      <c r="C551" s="39"/>
      <c r="D551" s="39"/>
      <c r="E551" s="39"/>
      <c r="F551" s="39">
        <v>4851428.85</v>
      </c>
      <c r="G551" s="39">
        <v>4850035.85</v>
      </c>
      <c r="H551" s="54">
        <f>G551/F551</f>
        <v>0.9997128680965814</v>
      </c>
      <c r="I551" s="39"/>
      <c r="J551" s="219"/>
    </row>
    <row r="552" spans="1:10" ht="38.25">
      <c r="A552" s="5" t="s">
        <v>308</v>
      </c>
      <c r="B552" s="39"/>
      <c r="C552" s="39"/>
      <c r="D552" s="39"/>
      <c r="E552" s="39"/>
      <c r="F552" s="39">
        <v>4514471.15</v>
      </c>
      <c r="G552" s="39">
        <v>4514471.15</v>
      </c>
      <c r="H552" s="54">
        <f>G552/F552</f>
        <v>1</v>
      </c>
      <c r="I552" s="39"/>
      <c r="J552" s="219"/>
    </row>
    <row r="553" spans="1:10" ht="25.5">
      <c r="A553" s="5" t="s">
        <v>309</v>
      </c>
      <c r="B553" s="39"/>
      <c r="C553" s="39"/>
      <c r="D553" s="39"/>
      <c r="E553" s="39"/>
      <c r="F553" s="39">
        <v>15365290</v>
      </c>
      <c r="G553" s="39">
        <v>15340590</v>
      </c>
      <c r="H553" s="54">
        <f>G553/F553</f>
        <v>0.9983924807146497</v>
      </c>
      <c r="I553" s="39"/>
      <c r="J553" s="219"/>
    </row>
    <row r="554" spans="1:10" ht="12.75">
      <c r="A554" s="37" t="s">
        <v>284</v>
      </c>
      <c r="B554" s="230"/>
      <c r="C554" s="230"/>
      <c r="D554" s="230"/>
      <c r="E554" s="230"/>
      <c r="F554" s="139">
        <f>F551+F552+F553</f>
        <v>24731190</v>
      </c>
      <c r="G554" s="139">
        <f>G551+G552+G553</f>
        <v>24705097</v>
      </c>
      <c r="H554" s="139">
        <f>G554/F554</f>
        <v>0.9989449355247362</v>
      </c>
      <c r="I554" s="230"/>
      <c r="J554" s="231"/>
    </row>
    <row r="555" spans="1:10" ht="13.5">
      <c r="A555" s="374" t="s">
        <v>310</v>
      </c>
      <c r="B555" s="375"/>
      <c r="C555" s="375"/>
      <c r="D555" s="375"/>
      <c r="E555" s="375"/>
      <c r="F555" s="375"/>
      <c r="G555" s="375"/>
      <c r="H555" s="375"/>
      <c r="I555" s="375"/>
      <c r="J555" s="376"/>
    </row>
    <row r="556" spans="1:10" ht="12.75">
      <c r="A556" s="5" t="s">
        <v>311</v>
      </c>
      <c r="B556" s="232"/>
      <c r="C556" s="232"/>
      <c r="D556" s="233"/>
      <c r="E556" s="234"/>
      <c r="F556" s="39">
        <v>7422340</v>
      </c>
      <c r="G556" s="39">
        <v>7422340</v>
      </c>
      <c r="H556" s="54">
        <f>G556/F556</f>
        <v>1</v>
      </c>
      <c r="I556" s="39"/>
      <c r="J556" s="41"/>
    </row>
    <row r="557" spans="1:10" ht="12.75">
      <c r="A557" s="37" t="s">
        <v>296</v>
      </c>
      <c r="B557" s="235"/>
      <c r="C557" s="235"/>
      <c r="D557" s="236"/>
      <c r="E557" s="237"/>
      <c r="F557" s="139">
        <v>7422340</v>
      </c>
      <c r="G557" s="139">
        <v>7422340</v>
      </c>
      <c r="H557" s="139">
        <f>G557/F557</f>
        <v>1</v>
      </c>
      <c r="I557" s="139"/>
      <c r="J557" s="229"/>
    </row>
    <row r="558" spans="1:10" ht="12.75">
      <c r="A558" s="362" t="s">
        <v>388</v>
      </c>
      <c r="B558" s="363"/>
      <c r="C558" s="363"/>
      <c r="D558" s="363"/>
      <c r="E558" s="363"/>
      <c r="F558" s="363"/>
      <c r="G558" s="363"/>
      <c r="H558" s="363"/>
      <c r="I558" s="363"/>
      <c r="J558" s="364"/>
    </row>
    <row r="559" spans="1:10" ht="25.5">
      <c r="A559" s="5" t="s">
        <v>312</v>
      </c>
      <c r="B559" s="232"/>
      <c r="C559" s="232"/>
      <c r="D559" s="233"/>
      <c r="E559" s="234"/>
      <c r="F559" s="39">
        <v>1502000</v>
      </c>
      <c r="G559" s="39">
        <v>1501990.25</v>
      </c>
      <c r="H559" s="54">
        <f>G559/F559</f>
        <v>0.9999935086551265</v>
      </c>
      <c r="I559" s="39"/>
      <c r="J559" s="219"/>
    </row>
    <row r="560" spans="1:10" ht="25.5">
      <c r="A560" s="5" t="s">
        <v>313</v>
      </c>
      <c r="B560" s="232"/>
      <c r="C560" s="232"/>
      <c r="D560" s="233"/>
      <c r="E560" s="234"/>
      <c r="F560" s="39">
        <v>5775600</v>
      </c>
      <c r="G560" s="39">
        <v>5749061.43</v>
      </c>
      <c r="H560" s="54">
        <f aca="true" t="shared" si="42" ref="H560:H565">G560/F560</f>
        <v>0.9954050540203615</v>
      </c>
      <c r="I560" s="39"/>
      <c r="J560" s="219"/>
    </row>
    <row r="561" spans="1:10" ht="25.5">
      <c r="A561" s="5" t="s">
        <v>314</v>
      </c>
      <c r="B561" s="232"/>
      <c r="C561" s="232"/>
      <c r="D561" s="233"/>
      <c r="E561" s="234"/>
      <c r="F561" s="39">
        <v>302000</v>
      </c>
      <c r="G561" s="39">
        <v>251840.81</v>
      </c>
      <c r="H561" s="54">
        <f t="shared" si="42"/>
        <v>0.8339099668874173</v>
      </c>
      <c r="I561" s="39"/>
      <c r="J561" s="219"/>
    </row>
    <row r="562" spans="1:10" ht="76.5">
      <c r="A562" s="5" t="s">
        <v>315</v>
      </c>
      <c r="B562" s="232"/>
      <c r="C562" s="232"/>
      <c r="D562" s="233"/>
      <c r="E562" s="234"/>
      <c r="F562" s="39">
        <v>13014900</v>
      </c>
      <c r="G562" s="39">
        <v>12842278.05</v>
      </c>
      <c r="H562" s="54">
        <f t="shared" si="42"/>
        <v>0.9867365903694997</v>
      </c>
      <c r="I562" s="39"/>
      <c r="J562" s="219"/>
    </row>
    <row r="563" spans="1:10" ht="25.5">
      <c r="A563" s="5" t="s">
        <v>316</v>
      </c>
      <c r="B563" s="232"/>
      <c r="C563" s="232"/>
      <c r="D563" s="233"/>
      <c r="E563" s="234"/>
      <c r="F563" s="39">
        <v>1830600</v>
      </c>
      <c r="G563" s="39">
        <v>1779697.26</v>
      </c>
      <c r="H563" s="54">
        <f t="shared" si="42"/>
        <v>0.9721934119960669</v>
      </c>
      <c r="I563" s="39"/>
      <c r="J563" s="219"/>
    </row>
    <row r="564" spans="1:10" ht="25.5">
      <c r="A564" s="5" t="s">
        <v>317</v>
      </c>
      <c r="B564" s="232"/>
      <c r="C564" s="232"/>
      <c r="D564" s="233"/>
      <c r="E564" s="234"/>
      <c r="F564" s="39">
        <v>3606110</v>
      </c>
      <c r="G564" s="39">
        <v>3606031.24</v>
      </c>
      <c r="H564" s="54">
        <f t="shared" si="42"/>
        <v>0.9999781592907594</v>
      </c>
      <c r="I564" s="39"/>
      <c r="J564" s="219"/>
    </row>
    <row r="565" spans="1:10" ht="12.75">
      <c r="A565" s="37" t="s">
        <v>290</v>
      </c>
      <c r="B565" s="235"/>
      <c r="C565" s="235"/>
      <c r="D565" s="236"/>
      <c r="E565" s="237"/>
      <c r="F565" s="139">
        <f>SUM(F559:F564)</f>
        <v>26031210</v>
      </c>
      <c r="G565" s="139">
        <f>SUM(G559:G564)</f>
        <v>25730899.04</v>
      </c>
      <c r="H565" s="139">
        <f t="shared" si="42"/>
        <v>0.9884634267865381</v>
      </c>
      <c r="I565" s="139"/>
      <c r="J565" s="231"/>
    </row>
    <row r="566" spans="1:10" ht="12.75">
      <c r="A566" s="362" t="s">
        <v>415</v>
      </c>
      <c r="B566" s="363"/>
      <c r="C566" s="363"/>
      <c r="D566" s="363"/>
      <c r="E566" s="363"/>
      <c r="F566" s="363"/>
      <c r="G566" s="363"/>
      <c r="H566" s="363"/>
      <c r="I566" s="363"/>
      <c r="J566" s="364"/>
    </row>
    <row r="567" spans="1:10" ht="51">
      <c r="A567" s="5" t="s">
        <v>318</v>
      </c>
      <c r="B567" s="238"/>
      <c r="C567" s="238"/>
      <c r="D567" s="238"/>
      <c r="E567" s="238"/>
      <c r="F567" s="39">
        <v>18204000</v>
      </c>
      <c r="G567" s="39">
        <v>18023133.67</v>
      </c>
      <c r="H567" s="54">
        <f>G567/F567</f>
        <v>0.990064473192705</v>
      </c>
      <c r="I567" s="226"/>
      <c r="J567" s="226"/>
    </row>
    <row r="568" spans="1:10" ht="12.75">
      <c r="A568" s="239" t="s">
        <v>319</v>
      </c>
      <c r="B568" s="138"/>
      <c r="C568" s="138"/>
      <c r="D568" s="227"/>
      <c r="E568" s="228"/>
      <c r="F568" s="139">
        <f>SUM(F567)</f>
        <v>18204000</v>
      </c>
      <c r="G568" s="139">
        <f>SUM(G567)</f>
        <v>18023133.67</v>
      </c>
      <c r="H568" s="139">
        <f>SUM(H567)</f>
        <v>0.990064473192705</v>
      </c>
      <c r="I568" s="139"/>
      <c r="J568" s="231"/>
    </row>
    <row r="569" spans="1:10" ht="63.75">
      <c r="A569" s="5" t="s">
        <v>320</v>
      </c>
      <c r="B569" s="39">
        <v>100</v>
      </c>
      <c r="C569" s="39">
        <v>100</v>
      </c>
      <c r="D569" s="39">
        <v>0</v>
      </c>
      <c r="E569" s="39">
        <f>C569/B569</f>
        <v>1</v>
      </c>
      <c r="F569" s="226"/>
      <c r="G569" s="226"/>
      <c r="H569" s="226"/>
      <c r="I569" s="39"/>
      <c r="J569" s="231"/>
    </row>
    <row r="570" spans="1:10" ht="76.5">
      <c r="A570" s="5" t="s">
        <v>321</v>
      </c>
      <c r="B570" s="39">
        <v>100</v>
      </c>
      <c r="C570" s="39">
        <v>100</v>
      </c>
      <c r="D570" s="39">
        <v>0</v>
      </c>
      <c r="E570" s="39">
        <f>C570/B570</f>
        <v>1</v>
      </c>
      <c r="F570" s="226"/>
      <c r="G570" s="226"/>
      <c r="H570" s="226"/>
      <c r="I570" s="39"/>
      <c r="J570" s="231"/>
    </row>
    <row r="571" spans="1:10" ht="38.25">
      <c r="A571" s="5" t="s">
        <v>413</v>
      </c>
      <c r="B571" s="39">
        <v>100</v>
      </c>
      <c r="C571" s="39">
        <v>100</v>
      </c>
      <c r="D571" s="39">
        <v>0</v>
      </c>
      <c r="E571" s="39">
        <f>C571/B571</f>
        <v>1</v>
      </c>
      <c r="F571" s="226"/>
      <c r="G571" s="226"/>
      <c r="H571" s="226"/>
      <c r="I571" s="39"/>
      <c r="J571" s="231"/>
    </row>
    <row r="572" spans="1:10" ht="25.5">
      <c r="A572" s="5" t="s">
        <v>414</v>
      </c>
      <c r="B572" s="39">
        <v>95</v>
      </c>
      <c r="C572" s="39">
        <v>97</v>
      </c>
      <c r="D572" s="39">
        <v>0</v>
      </c>
      <c r="E572" s="39">
        <f>C572/B572</f>
        <v>1.0210526315789474</v>
      </c>
      <c r="F572" s="226"/>
      <c r="G572" s="226"/>
      <c r="H572" s="226"/>
      <c r="I572" s="39"/>
      <c r="J572" s="231"/>
    </row>
    <row r="573" spans="1:10" ht="25.5">
      <c r="A573" s="1" t="s">
        <v>453</v>
      </c>
      <c r="B573" s="39"/>
      <c r="C573" s="39"/>
      <c r="D573" s="39"/>
      <c r="E573" s="39"/>
      <c r="F573" s="39">
        <f>F574/F590</f>
        <v>0.13229737307897368</v>
      </c>
      <c r="G573" s="39">
        <f>G574/G590</f>
        <v>0.13014924969651998</v>
      </c>
      <c r="H573" s="226"/>
      <c r="I573" s="39"/>
      <c r="J573" s="231"/>
    </row>
    <row r="574" spans="1:10" ht="12.75">
      <c r="A574" s="271" t="s">
        <v>341</v>
      </c>
      <c r="B574" s="272">
        <f>SUM(B569:B572)</f>
        <v>395</v>
      </c>
      <c r="C574" s="272">
        <f>SUM(C569:C572)</f>
        <v>397</v>
      </c>
      <c r="D574" s="272">
        <f>SUM(D569:D572)</f>
        <v>0</v>
      </c>
      <c r="E574" s="273">
        <f>C574/B574</f>
        <v>1.0050632911392405</v>
      </c>
      <c r="F574" s="222">
        <f>F549+F554+F557+F565+F568</f>
        <v>282563640</v>
      </c>
      <c r="G574" s="222">
        <f>G549+G554+G557+G565+G568</f>
        <v>273484220.82</v>
      </c>
      <c r="H574" s="222">
        <f>G574/F574</f>
        <v>0.9678677016618273</v>
      </c>
      <c r="I574" s="273">
        <f>E574/H574</f>
        <v>1.0384304481010662</v>
      </c>
      <c r="J574" s="277"/>
    </row>
    <row r="575" spans="1:10" ht="12.75" customHeight="1">
      <c r="A575" s="333" t="s">
        <v>342</v>
      </c>
      <c r="B575" s="334"/>
      <c r="C575" s="334"/>
      <c r="D575" s="334"/>
      <c r="E575" s="334"/>
      <c r="F575" s="334"/>
      <c r="G575" s="334"/>
      <c r="H575" s="334"/>
      <c r="I575" s="334"/>
      <c r="J575" s="335"/>
    </row>
    <row r="576" spans="1:10" ht="14.25" customHeight="1">
      <c r="A576" s="365" t="s">
        <v>389</v>
      </c>
      <c r="B576" s="366"/>
      <c r="C576" s="366"/>
      <c r="D576" s="366"/>
      <c r="E576" s="366"/>
      <c r="F576" s="366"/>
      <c r="G576" s="366"/>
      <c r="H576" s="366"/>
      <c r="I576" s="367"/>
      <c r="J576" s="229"/>
    </row>
    <row r="577" spans="1:10" ht="63.75">
      <c r="A577" s="117" t="s">
        <v>390</v>
      </c>
      <c r="B577" s="39">
        <v>259</v>
      </c>
      <c r="C577" s="39">
        <v>332</v>
      </c>
      <c r="D577" s="39">
        <f>C577-B577</f>
        <v>73</v>
      </c>
      <c r="E577" s="225">
        <f>C577/B577</f>
        <v>1.281853281853282</v>
      </c>
      <c r="F577" s="39">
        <v>99200</v>
      </c>
      <c r="G577" s="39">
        <v>99200</v>
      </c>
      <c r="H577" s="225">
        <f>G577/F577</f>
        <v>1</v>
      </c>
      <c r="I577" s="234"/>
      <c r="J577" s="261"/>
    </row>
    <row r="578" spans="1:10" ht="147.75" customHeight="1">
      <c r="A578" s="117" t="s">
        <v>391</v>
      </c>
      <c r="B578" s="39">
        <v>116.9186</v>
      </c>
      <c r="C578" s="39">
        <v>116.9186</v>
      </c>
      <c r="D578" s="39">
        <f>C578-B578</f>
        <v>0</v>
      </c>
      <c r="E578" s="225">
        <f>C578/B578</f>
        <v>1</v>
      </c>
      <c r="F578" s="39">
        <v>4955140</v>
      </c>
      <c r="G578" s="39">
        <v>4012740</v>
      </c>
      <c r="H578" s="225">
        <f>G578/F578</f>
        <v>0.8098136480503073</v>
      </c>
      <c r="I578" s="234"/>
      <c r="J578" s="146" t="s">
        <v>439</v>
      </c>
    </row>
    <row r="579" spans="1:10" ht="12.75">
      <c r="A579" s="268" t="s">
        <v>392</v>
      </c>
      <c r="B579" s="39">
        <f aca="true" t="shared" si="43" ref="B579:G579">SUM((B577:B578))</f>
        <v>375.91859999999997</v>
      </c>
      <c r="C579" s="39">
        <f t="shared" si="43"/>
        <v>448.91859999999997</v>
      </c>
      <c r="D579" s="39">
        <f t="shared" si="43"/>
        <v>73</v>
      </c>
      <c r="E579" s="39">
        <f t="shared" si="43"/>
        <v>2.281853281853282</v>
      </c>
      <c r="F579" s="39">
        <f t="shared" si="43"/>
        <v>5054340</v>
      </c>
      <c r="G579" s="39">
        <f t="shared" si="43"/>
        <v>4111940</v>
      </c>
      <c r="H579" s="225">
        <f>G579/F579</f>
        <v>0.8135463779642842</v>
      </c>
      <c r="I579" s="262"/>
      <c r="J579" s="263"/>
    </row>
    <row r="580" spans="1:10" ht="12.75">
      <c r="A580" s="427" t="s">
        <v>393</v>
      </c>
      <c r="B580" s="428"/>
      <c r="C580" s="428"/>
      <c r="D580" s="428"/>
      <c r="E580" s="428"/>
      <c r="F580" s="428"/>
      <c r="G580" s="428"/>
      <c r="H580" s="428"/>
      <c r="I580" s="428"/>
      <c r="J580" s="429"/>
    </row>
    <row r="581" spans="1:10" ht="12.75">
      <c r="A581" s="41" t="s">
        <v>416</v>
      </c>
      <c r="B581" s="265"/>
      <c r="C581" s="232"/>
      <c r="D581" s="232"/>
      <c r="E581" s="232"/>
      <c r="F581" s="266">
        <v>4142280</v>
      </c>
      <c r="G581" s="266">
        <v>4142280</v>
      </c>
      <c r="H581" s="225">
        <f>G581/F581</f>
        <v>1</v>
      </c>
      <c r="I581" s="232"/>
      <c r="J581" s="264"/>
    </row>
    <row r="582" spans="1:10" ht="12.75">
      <c r="A582" s="268" t="s">
        <v>392</v>
      </c>
      <c r="B582" s="232"/>
      <c r="C582" s="232"/>
      <c r="D582" s="232"/>
      <c r="E582" s="232"/>
      <c r="F582" s="260">
        <f>F581</f>
        <v>4142280</v>
      </c>
      <c r="G582" s="260">
        <f>G581</f>
        <v>4142280</v>
      </c>
      <c r="H582" s="225">
        <f>H581</f>
        <v>1</v>
      </c>
      <c r="I582" s="232"/>
      <c r="J582" s="259"/>
    </row>
    <row r="583" spans="1:10" ht="25.5">
      <c r="A583" s="1" t="s">
        <v>453</v>
      </c>
      <c r="B583" s="232"/>
      <c r="C583" s="232"/>
      <c r="D583" s="232"/>
      <c r="E583" s="232"/>
      <c r="F583" s="322">
        <f>F584/F590</f>
        <v>0.004305892531698526</v>
      </c>
      <c r="G583" s="322">
        <f>G584/G590</f>
        <v>0.003928126224646327</v>
      </c>
      <c r="H583" s="267"/>
      <c r="I583" s="232"/>
      <c r="J583" s="259"/>
    </row>
    <row r="584" spans="1:10" ht="12.75">
      <c r="A584" s="274" t="s">
        <v>343</v>
      </c>
      <c r="B584" s="276">
        <f>B579</f>
        <v>375.91859999999997</v>
      </c>
      <c r="C584" s="276">
        <f>C579</f>
        <v>448.91859999999997</v>
      </c>
      <c r="D584" s="275">
        <f>C584-B584</f>
        <v>73</v>
      </c>
      <c r="E584" s="275">
        <f>E579+E582</f>
        <v>2.281853281853282</v>
      </c>
      <c r="F584" s="276">
        <f>F579+F582</f>
        <v>9196620</v>
      </c>
      <c r="G584" s="276">
        <f>G579+G582</f>
        <v>8254220</v>
      </c>
      <c r="H584" s="273">
        <f>H582</f>
        <v>1</v>
      </c>
      <c r="I584" s="273">
        <f>E584/H584</f>
        <v>2.281853281853282</v>
      </c>
      <c r="J584" s="278"/>
    </row>
    <row r="585" spans="1:10" ht="12.75" customHeight="1">
      <c r="A585" s="430" t="s">
        <v>344</v>
      </c>
      <c r="B585" s="431"/>
      <c r="C585" s="431"/>
      <c r="D585" s="431"/>
      <c r="E585" s="431"/>
      <c r="F585" s="431"/>
      <c r="G585" s="431"/>
      <c r="H585" s="431"/>
      <c r="I585" s="431"/>
      <c r="J585" s="432"/>
    </row>
    <row r="586" spans="1:10" ht="75" customHeight="1">
      <c r="A586" s="58" t="s">
        <v>418</v>
      </c>
      <c r="B586" s="284">
        <v>4</v>
      </c>
      <c r="C586" s="284">
        <v>4</v>
      </c>
      <c r="D586" s="39">
        <f>C586-B586</f>
        <v>0</v>
      </c>
      <c r="E586" s="54">
        <f>C586/B586</f>
        <v>1</v>
      </c>
      <c r="F586" s="54">
        <v>3238320</v>
      </c>
      <c r="G586" s="54">
        <v>3238317.8</v>
      </c>
      <c r="H586" s="54">
        <f>G586/F586</f>
        <v>0.9999993206353911</v>
      </c>
      <c r="I586" s="141"/>
      <c r="J586" s="283" t="s">
        <v>419</v>
      </c>
    </row>
    <row r="587" spans="1:10" ht="25.5">
      <c r="A587" s="1" t="s">
        <v>453</v>
      </c>
      <c r="B587" s="284"/>
      <c r="C587" s="284"/>
      <c r="D587" s="39"/>
      <c r="E587" s="54"/>
      <c r="F587" s="323">
        <f>F588/F590</f>
        <v>0.0015161937650191016</v>
      </c>
      <c r="G587" s="323">
        <f>G588/G590</f>
        <v>0.00154109304984832</v>
      </c>
      <c r="H587" s="54"/>
      <c r="I587" s="141"/>
      <c r="J587" s="283"/>
    </row>
    <row r="588" spans="1:10" ht="12.75">
      <c r="A588" s="274" t="s">
        <v>480</v>
      </c>
      <c r="B588" s="285">
        <f>B586</f>
        <v>4</v>
      </c>
      <c r="C588" s="285">
        <f>C586</f>
        <v>4</v>
      </c>
      <c r="D588" s="272">
        <f>C588-B588</f>
        <v>0</v>
      </c>
      <c r="E588" s="273">
        <f>C588/B588</f>
        <v>1</v>
      </c>
      <c r="F588" s="276">
        <f>F586</f>
        <v>3238320</v>
      </c>
      <c r="G588" s="276">
        <f>G586</f>
        <v>3238317.8</v>
      </c>
      <c r="H588" s="273">
        <f>G588/F588</f>
        <v>0.9999993206353911</v>
      </c>
      <c r="I588" s="273">
        <f>E588/H588</f>
        <v>1.0000006793650704</v>
      </c>
      <c r="J588" s="278"/>
    </row>
    <row r="589" spans="1:10" ht="12.75">
      <c r="A589" s="23" t="s">
        <v>455</v>
      </c>
      <c r="B589" s="31"/>
      <c r="C589" s="31"/>
      <c r="D589" s="31"/>
      <c r="E589" s="30"/>
      <c r="F589" s="32">
        <f>F454+F489+F509+F513+F536+F574+F584+F588</f>
        <v>1058873567.87</v>
      </c>
      <c r="G589" s="32">
        <f>G454+F489+G509+G513+G536+G574+G584+G588</f>
        <v>1048851746.49</v>
      </c>
      <c r="H589" s="30">
        <f>G589/F589</f>
        <v>0.990535393757954</v>
      </c>
      <c r="I589" s="30">
        <f>(I454+I489+I509+I513+I536+I574+I584+I588)/8</f>
        <v>1.2470883059949225</v>
      </c>
      <c r="J589" s="30"/>
    </row>
    <row r="590" spans="1:10" ht="15">
      <c r="A590" s="8" t="s">
        <v>456</v>
      </c>
      <c r="B590" s="33"/>
      <c r="C590" s="33"/>
      <c r="D590" s="33"/>
      <c r="E590" s="34"/>
      <c r="F590" s="316">
        <f>F447+F589</f>
        <v>2135822000.27</v>
      </c>
      <c r="G590" s="316">
        <f>G447+G589</f>
        <v>2101312312.27</v>
      </c>
      <c r="H590" s="27">
        <f>G590/F590</f>
        <v>0.9838424325643066</v>
      </c>
      <c r="I590" s="27">
        <f>(I351+I589)/2</f>
        <v>1.1235441529974612</v>
      </c>
      <c r="J590" s="27"/>
    </row>
  </sheetData>
  <sheetProtection/>
  <mergeCells count="80">
    <mergeCell ref="A580:J580"/>
    <mergeCell ref="A585:J585"/>
    <mergeCell ref="J133:J134"/>
    <mergeCell ref="A171:J171"/>
    <mergeCell ref="A575:J575"/>
    <mergeCell ref="A576:I576"/>
    <mergeCell ref="A537:J537"/>
    <mergeCell ref="A469:J469"/>
    <mergeCell ref="A477:J477"/>
    <mergeCell ref="A514:J514"/>
    <mergeCell ref="A19:I19"/>
    <mergeCell ref="A26:J26"/>
    <mergeCell ref="J120:J123"/>
    <mergeCell ref="J125:J126"/>
    <mergeCell ref="J87:J88"/>
    <mergeCell ref="A51:J51"/>
    <mergeCell ref="A58:J58"/>
    <mergeCell ref="A67:J67"/>
    <mergeCell ref="A78:J78"/>
    <mergeCell ref="A85:J85"/>
    <mergeCell ref="A7:J7"/>
    <mergeCell ref="B3:D3"/>
    <mergeCell ref="A1:J1"/>
    <mergeCell ref="A2:J2"/>
    <mergeCell ref="I3:I4"/>
    <mergeCell ref="F3:G3"/>
    <mergeCell ref="A3:A4"/>
    <mergeCell ref="E3:E4"/>
    <mergeCell ref="A6:J6"/>
    <mergeCell ref="J3:J4"/>
    <mergeCell ref="H3:H4"/>
    <mergeCell ref="J519:J520"/>
    <mergeCell ref="A94:J94"/>
    <mergeCell ref="A146:J146"/>
    <mergeCell ref="A18:J18"/>
    <mergeCell ref="A132:J132"/>
    <mergeCell ref="A101:J101"/>
    <mergeCell ref="J110:J111"/>
    <mergeCell ref="A102:I102"/>
    <mergeCell ref="A113:J113"/>
    <mergeCell ref="J127:J128"/>
    <mergeCell ref="J529:J530"/>
    <mergeCell ref="J531:J532"/>
    <mergeCell ref="A522:J522"/>
    <mergeCell ref="J524:J527"/>
    <mergeCell ref="A378:J378"/>
    <mergeCell ref="A379:J379"/>
    <mergeCell ref="A383:J383"/>
    <mergeCell ref="A389:J389"/>
    <mergeCell ref="A455:J455"/>
    <mergeCell ref="A449:J449"/>
    <mergeCell ref="A448:J448"/>
    <mergeCell ref="A463:J463"/>
    <mergeCell ref="A555:J555"/>
    <mergeCell ref="A490:J490"/>
    <mergeCell ref="A515:J515"/>
    <mergeCell ref="A510:J510"/>
    <mergeCell ref="A456:J456"/>
    <mergeCell ref="A566:J566"/>
    <mergeCell ref="A538:I538"/>
    <mergeCell ref="A539:J539"/>
    <mergeCell ref="A550:J550"/>
    <mergeCell ref="A558:J558"/>
    <mergeCell ref="A277:J277"/>
    <mergeCell ref="A332:J332"/>
    <mergeCell ref="A328:J328"/>
    <mergeCell ref="A279:J279"/>
    <mergeCell ref="A278:I278"/>
    <mergeCell ref="A290:J290"/>
    <mergeCell ref="A318:J318"/>
    <mergeCell ref="A313:J313"/>
    <mergeCell ref="A352:J352"/>
    <mergeCell ref="A337:J337"/>
    <mergeCell ref="A363:J363"/>
    <mergeCell ref="A410:J410"/>
    <mergeCell ref="A395:J395"/>
    <mergeCell ref="A426:J426"/>
    <mergeCell ref="A429:I429"/>
    <mergeCell ref="A353:J353"/>
    <mergeCell ref="A411:I411"/>
  </mergeCells>
  <printOptions/>
  <pageMargins left="0.3937007874015748" right="0.3937007874015748" top="0.3937007874015748" bottom="0.3937007874015748" header="0.11811023622047245" footer="0.11811023622047245"/>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ОИиС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Putintseva</dc:creator>
  <cp:keywords/>
  <dc:description/>
  <cp:lastModifiedBy>Румянцева</cp:lastModifiedBy>
  <cp:lastPrinted>2017-03-30T12:11:11Z</cp:lastPrinted>
  <dcterms:created xsi:type="dcterms:W3CDTF">2010-05-14T04:48:35Z</dcterms:created>
  <dcterms:modified xsi:type="dcterms:W3CDTF">2017-03-31T06:01:36Z</dcterms:modified>
  <cp:category/>
  <cp:version/>
  <cp:contentType/>
  <cp:contentStatus/>
</cp:coreProperties>
</file>