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Оценка эффективност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Александрова</author>
    <author>User</author>
  </authors>
  <commentList>
    <comment ref="C227" authorId="0">
      <text>
        <r>
          <rPr>
            <b/>
            <sz val="8"/>
            <rFont val="Tahoma"/>
            <family val="2"/>
          </rPr>
          <t>Александрова:</t>
        </r>
        <r>
          <rPr>
            <sz val="8"/>
            <rFont val="Tahoma"/>
            <family val="2"/>
          </rPr>
          <t xml:space="preserve">
7 школ из 8, за исключ. 128 шк.</t>
        </r>
      </text>
    </comment>
    <comment ref="C233" authorId="0">
      <text>
        <r>
          <rPr>
            <b/>
            <sz val="8"/>
            <rFont val="Tahoma"/>
            <family val="2"/>
          </rPr>
          <t>Александрова:</t>
        </r>
        <r>
          <rPr>
            <sz val="8"/>
            <rFont val="Tahoma"/>
            <family val="2"/>
          </rPr>
          <t xml:space="preserve">
пункт в 135 шк. Оснащен, в 127 нет (1/2*100%)
</t>
        </r>
      </text>
    </comment>
    <comment ref="C27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13675 инв. и гражд.пожил.возраста на учете в УСЗН
2972 инв. получили МП ко Дню инв., 4621 гражд.пожил.возр. МП к праздн.весны и труда, к Новогодним праздникам</t>
        </r>
      </text>
    </comment>
    <comment ref="C348" authorId="0">
      <text>
        <r>
          <rPr>
            <b/>
            <sz val="8"/>
            <rFont val="Tahoma"/>
            <family val="2"/>
          </rPr>
          <t>Александрова:</t>
        </r>
        <r>
          <rPr>
            <sz val="8"/>
            <rFont val="Tahoma"/>
            <family val="2"/>
          </rPr>
          <t xml:space="preserve">
983 реб. В ЛДПД, 1083 реб. - в ДОЦ, 20 чел. в Ур. Зори и Гагарина, 4 чел. - в Абзаково
</t>
        </r>
      </text>
    </comment>
    <comment ref="C350" authorId="0">
      <text>
        <r>
          <rPr>
            <b/>
            <sz val="8"/>
            <rFont val="Tahoma"/>
            <family val="2"/>
          </rPr>
          <t>Александрова:</t>
        </r>
        <r>
          <rPr>
            <sz val="8"/>
            <rFont val="Tahoma"/>
            <family val="2"/>
          </rPr>
          <t xml:space="preserve">
пункт в 135 шк. Оснащен, в 127 нет (1/2*100%)
</t>
        </r>
      </text>
    </comment>
  </commentList>
</comments>
</file>

<file path=xl/sharedStrings.xml><?xml version="1.0" encoding="utf-8"?>
<sst xmlns="http://schemas.openxmlformats.org/spreadsheetml/2006/main" count="434" uniqueCount="352">
  <si>
    <t>Показатели</t>
  </si>
  <si>
    <t>план</t>
  </si>
  <si>
    <t>факт</t>
  </si>
  <si>
    <t>отклонение (+,-)</t>
  </si>
  <si>
    <t>Коэфф. достижения индикативного показателя</t>
  </si>
  <si>
    <t>Коэфф. использования средств бюджета</t>
  </si>
  <si>
    <t>Эффективность использования средств бюджета</t>
  </si>
  <si>
    <t>Местный бюджет</t>
  </si>
  <si>
    <t>4=3-2</t>
  </si>
  <si>
    <t>5=3/2</t>
  </si>
  <si>
    <t>9=5/8</t>
  </si>
  <si>
    <t xml:space="preserve">доля расходов по данному направлению в общем объеме полученных средств </t>
  </si>
  <si>
    <t>Итого местный бюджет</t>
  </si>
  <si>
    <t>Итого областной (федеральный) бюджет</t>
  </si>
  <si>
    <t>ВСЕГО</t>
  </si>
  <si>
    <t>Причины отклонений</t>
  </si>
  <si>
    <t>Использование средств бюджета,   рублей</t>
  </si>
  <si>
    <t>8=7/6</t>
  </si>
  <si>
    <t>Областной (федеральный) бюджет</t>
  </si>
  <si>
    <t xml:space="preserve">Достижение индикативных показателей за отчетный 
год         </t>
  </si>
  <si>
    <t>Оценка эффективности реализации муниципальных программ в 2015 году</t>
  </si>
  <si>
    <t>1. Муниципальная Программа «Обеспечение доступным и комфортным жильем граждан Российской Федерации» в Снежинском городском округе» на 2015-2020 гг.</t>
  </si>
  <si>
    <t xml:space="preserve">Администрация </t>
  </si>
  <si>
    <t>«Оказание молодым семьям государственной поддержки для улучшения жилищных условий в городе Снежинске»</t>
  </si>
  <si>
    <t>«Развитие системы ипотечного жилищного кредитования»</t>
  </si>
  <si>
    <t>МКУ "СЗСР"</t>
  </si>
  <si>
    <t>«Подготовка земельных участков для освоения в целях жилищного строительства»:</t>
  </si>
  <si>
    <t>Строительство магистральных сетей к участкам ИЖС по 
ул. Чапаева и Лесная в городе Снежинске</t>
  </si>
  <si>
    <t>Строительство магистральных сетей мкр. 16А города Снежинска (в т. ч. проектно-изыскательские работы)</t>
  </si>
  <si>
    <t>Предоставление земельных участков на аукционах (га)</t>
  </si>
  <si>
    <t>Подключение построенных сетей к действующим магистральным сетям (виды)</t>
  </si>
  <si>
    <t>Оформление кадастровых паспортов (шт.)</t>
  </si>
  <si>
    <t>Итого по Программе 1</t>
  </si>
  <si>
    <t>«Оказание молодым семьям государственной поддержки для улучшения жилищных условий в городе Снежинске» ФБ</t>
  </si>
  <si>
    <t>«Оказание молодым семьям государственной поддержки для улучшения жилищных условий в городе Снежинске» ОБ</t>
  </si>
  <si>
    <t>2. Муниципальная Программа "Комплексное развитие систем коммунальной инфраструктуры Снежинского городского округа" на 2014 - 2016 гг.</t>
  </si>
  <si>
    <t>3. Муниципальная Программа "Обеспечение общественного порядка,  противодействие преступности  и профилактика правонарушений в Снежинском городском округе" на 2014 - 2016 гг.</t>
  </si>
  <si>
    <t>4. Муниципальная Программа "Повышение энергетической эффективности и снижение энергетических затрат в бюджетной сфере муниципального образования "Город Снежинск" на 2014 - 2016 гг.</t>
  </si>
  <si>
    <t>5. Муниципальная Программа "Поддержка спорта высших достижений" на 2015 г.</t>
  </si>
  <si>
    <t>6. Муниципальная Программа «Подготовка и проведение мероприятий, посвященных 70-й годовщине Победы в Великой Отечественной войне 1941-1945 гг.» на 2015 год</t>
  </si>
  <si>
    <t>7. Муниципальная Программа "Развитие дошкольного образования в городе Снежинске" на 2014 - 2016 гг.</t>
  </si>
  <si>
    <t>8. Муниципальная Программа "Развитие малого и среднего предпринимательства в Снежинском городском округе" на 2014 - 2016 гг.</t>
  </si>
  <si>
    <t>9. Муниципальная Программа "Развитие муниципальной службы Снежинского городского округа" на 2014 - 2015 гг.</t>
  </si>
  <si>
    <t>10. Муниципальная Программа "Развитие образования в Снежинском городском округе" на 2014 - 2016 гг.</t>
  </si>
  <si>
    <t>11. Муниципальная Программа "Социальная поддержка отдельных категорий граждан Снежинского городского округа" на 2014- 2016 гг.</t>
  </si>
  <si>
    <t xml:space="preserve">12. Муниципальная Программа «Сохранение, использование, популяризация и охрана объектов культурного наследия Снежинского городского округа» на 2015-2017 гг. </t>
  </si>
  <si>
    <t xml:space="preserve">13.  Муниципальная Программа «Строительство и реконструкция автомобильных дорог на территории Снежинского городского округа» на 2014-2016 гг. </t>
  </si>
  <si>
    <t xml:space="preserve">14. Муниципальная Программа «Строительство, реконструкция и капитальный ремонт  объектов учреждений социальной сферы города Снежинска» на 2014-2016 гг. </t>
  </si>
  <si>
    <t>15. Муниципальная Программа «Улучшение условий и охраны труда в Снежинском городском округе» на 2015-2017 гг.</t>
  </si>
  <si>
    <t>Итого по Программе 2</t>
  </si>
  <si>
    <t>Итого по Программе 3</t>
  </si>
  <si>
    <t>Итого по Программе 4</t>
  </si>
  <si>
    <t>Итого по Программе 5</t>
  </si>
  <si>
    <t>Итого по Программе 6</t>
  </si>
  <si>
    <t>Итого по Программе 7</t>
  </si>
  <si>
    <t>Итого по Программе 8</t>
  </si>
  <si>
    <t>Итого по Программе 9</t>
  </si>
  <si>
    <t>Итого по Программе 10</t>
  </si>
  <si>
    <t>Итого по Программе 11</t>
  </si>
  <si>
    <t>Итого по Программе 12</t>
  </si>
  <si>
    <t>Итого по Программе 13</t>
  </si>
  <si>
    <t>Итого по Программе 14</t>
  </si>
  <si>
    <t>Итого по Программе 15</t>
  </si>
  <si>
    <t>2. Муниципальная Программа "Развитие образования в Снежинском городском округе" на 2014 - 2016 гг.</t>
  </si>
  <si>
    <t>3. Муниципальная Программа "Развитие малого и среднего предпринимательства в Снежинском городском округе" на 2014 - 2016 гг.</t>
  </si>
  <si>
    <t>МКУ «СЗИГХ»</t>
  </si>
  <si>
    <t xml:space="preserve">Капитальный ремонт системы освещения входных групп жилых домов                                                                                                   </t>
  </si>
  <si>
    <t>МКУ «СЗСР»</t>
  </si>
  <si>
    <t>Магистральные сети электроснабжения (1 этап реализации мероприятий по обеспечению перспективной застройки микрорайонов 22, 23 инженерными сетями  электроснабжения (проектно-изыскательские работы)</t>
  </si>
  <si>
    <t>Магистральные сети газоснабжения (1 этап реализации мероприятий по обеспечению перспективной застройки микрорайонов 22, 23 инженерными сетями газоснабжения) (проектно-изыскательские работы, экспертиза проектной документации)</t>
  </si>
  <si>
    <t>Строительство газопровода среднего давления в пос. Б. Береговой (проектно-изыскательские работы)</t>
  </si>
  <si>
    <t>Строительство газопровода среднего давления в пос. Б. Береговой</t>
  </si>
  <si>
    <t>Предоставление субсидии МП «Энергетик» на компенсацию недополученных доходов по регулируемым видам деятельности: водоснабжение, водоотведение жилого района «Поселок Сокол» (сокращенно пл. 21), водоснабжение поселка Ближний Береговой, теплоснабжение, передача электрической энергии</t>
  </si>
  <si>
    <t>Уменьшение потерь тепловой энергии в сети системы теплоснабжения, %</t>
  </si>
  <si>
    <t>Уменьшение удельного расхода электроэнергии в системе теплоснабжения (кВт час/ Гкал)</t>
  </si>
  <si>
    <t>Уменьшение количества аварий и повреждений в системе теплоснабжения (шт./км)</t>
  </si>
  <si>
    <t>Уменьшение потерь электрической энергии в сети системы электроснабжения, %</t>
  </si>
  <si>
    <t>Уменьшение количества аварий и повреждений в сети системы электроснабжения (шт./км)</t>
  </si>
  <si>
    <t>Уменьшение потерь питьевой воды в системе водоснабжения при транспортировке и реализации, %</t>
  </si>
  <si>
    <t>Уменьшение удельного расхода электроэнергии в системе водоснабжения (кВт час/куб. м)</t>
  </si>
  <si>
    <t>Уменьшение количества аварий и повреждений в системе водоснабжения (шт./км)</t>
  </si>
  <si>
    <t>Уменьшение удельного расхода электроэнергии в системе водоотведения (кВт час/куб. м)</t>
  </si>
  <si>
    <t>Уменьшение количества аварий и повреждений в системе водоотведения, (шт./км)</t>
  </si>
  <si>
    <t>Разработка схем водоснабжения и водоотведения муниципального образования «Город Снежинск», шт.</t>
  </si>
  <si>
    <t>Субсидирование части затрат начинающим субъектам малого предпринимательства</t>
  </si>
  <si>
    <t>Предоставление субсидий субъектам малого и среднего предпринимательства на возмещение затрат, связанных с приобретением оборудования в целях создания, и (или) развития, и (или) модернизации производства товаров (работ, услуг)</t>
  </si>
  <si>
    <t>Оказание финансовой поддержки субъектам малого 
и среднего предпринимательства, количество человек</t>
  </si>
  <si>
    <t>Количество сохраненных рабочих мест на предприятиях малого и среднего предпринимательства, получивших субсидии</t>
  </si>
  <si>
    <t>Количество созданных новых рабочих мест на предприятиях малого и среднего предпринимательства, получивших субсидии</t>
  </si>
  <si>
    <t>Организация и проведение конкурсов для субъектов малого и среднего предпринимательства:
- «Лидер признания потребителей»;
- «Лучшее новогоднее оформление предприятий торговли, общественного питания и бытового обслуживания»;
- городской этап областного конкурса «Лучшее предприятие общественного питания»;
- городской этап областного конкурса «Лучшее предприятие торговли», кол-во участников</t>
  </si>
  <si>
    <t>Организация и проведение мероприятий, посвященных Дню российского предпринимательства</t>
  </si>
  <si>
    <t>Содействие  выставочно-ярмарочной деятельности. Участие Снежинского городского округа в конкурсах по поддержке развития  предпринимательства, оплата регистрационных сборов и иных расходов по участию в мероприятиях</t>
  </si>
  <si>
    <t>оказание услуг по перевозке призывников на областной сборный пункт, авто-часов</t>
  </si>
  <si>
    <t>Обеспечение деятельности призывной комиссии и ее участия в проведении социально - патриотической акции «День призывника»</t>
  </si>
  <si>
    <t>реализовано 6 субсидий, срок действия социальной выплаты 7 месяцев - переход на 2016 год</t>
  </si>
  <si>
    <t>досрочное погашение кредитов</t>
  </si>
  <si>
    <t>экономия от проведения конкурсных процедур</t>
  </si>
  <si>
    <t xml:space="preserve"> Создание рабочих мест у субсидиантов  по модернизации не планировалось по причине кризиса. По начинающим – гарантированно планировалось создание по одному рабочему месту.  </t>
  </si>
  <si>
    <t>КУИ</t>
  </si>
  <si>
    <t>Управление образования</t>
  </si>
  <si>
    <t xml:space="preserve">Повышение квалификации муниципальных служащих города </t>
  </si>
  <si>
    <t>Охват детей отдыхом, оздоровлением и занятостью в каникулярное время, детей</t>
  </si>
  <si>
    <t>76 чел.участников регионального этапа в 2014-2015 уч. году/916 обучающихся 9-11 классов в 2014-2015 уч. году.  Участий в облимпиаде было 114 раз, некоторые обучающиеся поучаствовали 2 и более раз.</t>
  </si>
  <si>
    <t>Привлечение в дошкольные образовательные учреждения  детей с нарушениями в развитии, из малообеспеченных, неблагополучных семей, а также семей, оказавшихся в трудной жизненной ситуации, освобождение полностью или частично от родительской платы за присмотр</t>
  </si>
  <si>
    <t>охват детей дошкольным образованием с:</t>
  </si>
  <si>
    <t xml:space="preserve"> - 3-6 лет; %</t>
  </si>
  <si>
    <t xml:space="preserve"> - 2-3 года; %</t>
  </si>
  <si>
    <t xml:space="preserve"> - 2-х месяцев до 2-х лет, %</t>
  </si>
  <si>
    <t xml:space="preserve">Переуплотненность на  100 мест </t>
  </si>
  <si>
    <t>«Текучесть» кадрового состава дошкольных образовательных учреждений, %</t>
  </si>
  <si>
    <t xml:space="preserve">Приобретение ученической мебели и оборудования для образовательных учреждений </t>
  </si>
  <si>
    <t>Приобретение учебной и художественной литературы для школьных библиотек</t>
  </si>
  <si>
    <t>Создание условий для подготовки и проведения государственной итоговой аттестации обучающихся по образовательным программам основного общего и среднего общего образования</t>
  </si>
  <si>
    <t>Приобретение технологического оборудования для пищеблоков образовательных учреждений, реализующих программы дошкольного и общего  образования</t>
  </si>
  <si>
    <t>Проведение городского конкурса «Инновации в общем образовании»</t>
  </si>
  <si>
    <t>Развитие базовых площадок, созданных в целях распространения моделей государственно-общественного управления образованием, обучения и  повышения квалификации педагогических и управленческих работников системы образования по государственно-общественному управлению образованием</t>
  </si>
  <si>
    <t>Организация и проведение образовательных мероприятий для педагогических работников муниципальных образовательных учреждений и муниципальных дошкольных образовательных учреждений по повышению ИКТ-компетентности</t>
  </si>
  <si>
    <t>Проведение городского конкурса «Педагог года в дошкольном образовании»</t>
  </si>
  <si>
    <t>Проведение конкурса «Учитель года»</t>
  </si>
  <si>
    <t>Проведение городского конкурса профессионального мастерства классных руководителей «Самый классный классный»</t>
  </si>
  <si>
    <t>Денежное поощрение педагогических работников по итогам работы за учебный год с одаренными детьми в области образования</t>
  </si>
  <si>
    <t xml:space="preserve">Выплата единовременной материальной помощи молодым специалистам муниципальных образовательных учреждений </t>
  </si>
  <si>
    <t>Подготовка и участие в областных и всероссийских конкурсах профессионального мастерства работников образования</t>
  </si>
  <si>
    <t>Проведение мероприятий, связанных с поощрением педагогических работников образовательных учреждений (приобретением цветов, подарков, рамок, дипломов, украшение зала и т.п.)</t>
  </si>
  <si>
    <t>Выплата стипендий города Снежинска</t>
  </si>
  <si>
    <t xml:space="preserve">Выплата стипендий «Созвездие» </t>
  </si>
  <si>
    <t>Выплата ежегодных стипендий «Старт в науку» выпускникам общеобразовательных учреждений</t>
  </si>
  <si>
    <t>Выплата стипендий имени академика Б.В.Литвинова</t>
  </si>
  <si>
    <t>Оплата участия детей в предметных олимпиадах, творческих конкурсах, спортивных соревнованиях городского, областного, зонального, регионального, российского и международного уровня</t>
  </si>
  <si>
    <t xml:space="preserve">Заявки учреждений на участие в мероприятиях меньше запланированных </t>
  </si>
  <si>
    <t>Проведение городских мероприятий, конкурсов, выставок, фестивалей, соревнований, предметных олимпиад</t>
  </si>
  <si>
    <t>Создание условий для неформального общения и досуговой деятельности детей и подростков с разными видами одаренности: «Елка главы города», «Олимпийский бал»</t>
  </si>
  <si>
    <t>Организация работы гражданско-патриотического развития различных категорий детей</t>
  </si>
  <si>
    <t>Приобретение оборудования для медицинских пунктов образовательных учреждений</t>
  </si>
  <si>
    <t>Питание отдельных категорий обучающихся  в общеобразовательных учреждениях (МБОУ №№ 117, 121, 125, 126, 127, 135)  в соответствии с Положением «О порядке предоставления льготы  на питание отдельных категорий обучающихся  в общеобразовательных учреждениях Снежинского городского округа»</t>
  </si>
  <si>
    <t>Расходы по фактическому посещению питающихся льготников</t>
  </si>
  <si>
    <t>Питание учащихся (воспитанников) МБС(К)ОУ №№ 122,128</t>
  </si>
  <si>
    <t>Организация отдыха детей в каникулярное время</t>
  </si>
  <si>
    <t>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</si>
  <si>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Адаптация зданий (приспособление входных групп, лестниц, путей движений внутри зданий, зон оказания услуг, оборудование помещений и санитарно-гигиенических комнат поручнями, приобретение и установка пандусов, подъемников, оснащение тактильными плитками и указателями, выполнение иных работ, установка информационных табло для глухих и слабослышащих, видеогидами, видеотелефонами и другими приспособлениями и техническими средствами реабилитации) дошкольных учреждений для инвалидов и других МГН</t>
  </si>
  <si>
    <t>Доля семей, чьи дети старшего дошкольного возраста имеют возможность получать доступные качественные услуги предшкольного образования, в общей численности семей, имеющих детей старшего дошкольного возраста (в процентах)</t>
  </si>
  <si>
    <t>Доля школьников, которым предоставлена возможность обучаться в соответствии с основными современными требованиями, в общей численности школьников (в процентах)</t>
  </si>
  <si>
    <t>Доля учителей, эффективно использующих современные образовательные технологии (в том числе информационно-коммуникационные технологии) в профессиональной деятельности, в общей численности учителей (в процентах)</t>
  </si>
  <si>
    <t>Доля образовательных систем муниципальных образований Челябинской области, охваченных процессами переподготовки и повышения квалификации преподавательского и управленческого корпуса системы дошкольного и общего образования на базе площадок, созданных для распространения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от общего числа муниципальных образований Челябинской области (в процентах)</t>
  </si>
  <si>
    <t>Доля учителей, участвующих в деятельности профессиональных сетевых сообществ и саморегулируемых организаций и регулярно получающих в них профессиональную помощь и поддержку в общей численности учителей (в процентах)</t>
  </si>
  <si>
    <t>Доля учителей, прошедших обучение по новым адресным моделям повышения квалификации и имевшим возможность выбора программ обучения, в общей численности учителей (в процентах)</t>
  </si>
  <si>
    <t>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 (в процентах)</t>
  </si>
  <si>
    <t>Доля специалистов преподавательского и управленческого корпуса системы дошкольного и общего образования, обеспечивающих распространение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в общей численности специалистов преподавательского и управленческого корпуса системы дошкольного и общего образования (в процентах)</t>
  </si>
  <si>
    <t>Доля обучающихся в общей численности обучающихся на всех уровнях образования, получивших оценку своих достижений (в том числе с использованием информационно-коммуникационных технологий) через добровольные и обязательные процедуры оценивания для построения на основе этого индивидуальной образовательной траектории, способствующей социализации личности (в процентах)</t>
  </si>
  <si>
    <t>Доля детей в возрасте от 5 до 7 лет, охваченных услугами дошкольного образования в городском округе, в общей численности детей указанного возраста нуждающихся в таком образовании (в процентах)</t>
  </si>
  <si>
    <t>Доля детей в возрасте от 1 года до 7 лет, охваченных услугами дошкольного образования в городском округе, в общем числе нуждающихся в таком образовании (в процентах)</t>
  </si>
  <si>
    <t>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 в общем количестве участников всероссийских мероприятий среди обучающихся областных государственных и муниципальных образовательных учреждений, реализующих программы начального, основного, среднего (полного) общего и дополнительного общего образования (в процентах)</t>
  </si>
  <si>
    <t>Доля обучающихся 9-11 классов, 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учреждениях) (в процентах)</t>
  </si>
  <si>
    <t>Доля образовательных учреждений общего образования, функционирующих в рамках национальной образовательной инициативы «Наша новая школа», в общем количестве образовательных учреждений общего образования в Челябинской области (в процентах)</t>
  </si>
  <si>
    <t>Количество обучающихся в среднем на один компьютер (чел.)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</si>
  <si>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(в процентах)</t>
  </si>
  <si>
    <t>Количество уроков, пропущенных одним обучающимся по болезни за учебный год (уроков)</t>
  </si>
  <si>
    <t>Доля обучающихся, получающих образование в дистанционных формах (в процентах)</t>
  </si>
  <si>
    <t>Доля обучающихся, получающих горячее питание, от числа всех обучающихся в общеобразовательном учреждении (в процентах)</t>
  </si>
  <si>
    <t>Доля пунктов проведения экзаменов, оборудованных для проведения устной части единого государственного экзамена по иностранным языкам в общем количестве пунктов проведения экзаменов в муниципальном образовании (в процентах)</t>
  </si>
  <si>
    <t>Доля пунктов проведения государственной итоговой аттестации в форме основного государственного экзамена, оснащенных системой видеонаблюдения и металлодетекторами в общем количестве пунктов проведения экзаменов в муниципальном образовании (в процентах)</t>
  </si>
  <si>
    <t>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от общего числа несовершеннолетних, состоящих на профилактическом учете в органах внутренних дел ( в процентов)</t>
  </si>
  <si>
    <t>Доля детей, охваченных отдыхом в каникулярное время, от общего числа детей школьного возраста (в процентах)</t>
  </si>
  <si>
    <t>(2090/4168*100%) 2090 чел. охвачено отдыхом, без учета лагерей на базе учреждений УФиС и УКиМП. (4397 чел.-229 чел. выпускников 11 кл.)</t>
  </si>
  <si>
    <t>Доля общеобразовательных организаций, в которых создана безбарьерная среда для инклюзивного образования детей-инвалидов, в общем количестве общеобразовательных организаций в муниципальном образовании в 2015 году (в процентах)</t>
  </si>
  <si>
    <t>в 2015 году обустроены пандусы в шк. 122. По итогам года в 3 школах из 8  создана безбароерная среда</t>
  </si>
  <si>
    <t>Компенсация суммы родительской платы за путевки в лагеря дневного пребывания при общеобразовательных школах, учреждениях дополнительного образования и клубах по месту жительства на детей, находящихся в трудной жизненной ситуации</t>
  </si>
  <si>
    <t>Компенсация суммы родительской платы за путевки в МАУ ДОЦ «Орленок» на детей, находящихся в трудной жизненной ситуации</t>
  </si>
  <si>
    <t>экономия</t>
  </si>
  <si>
    <t>Управление ГОЧС</t>
  </si>
  <si>
    <t>УФиС</t>
  </si>
  <si>
    <t>Компенсация суммы родительской платы за путевки в лагеря  дневного пребывания при общеобразовательных школах, учреждениях дополнительного образования и клубах по месту жительства на детей, находящихся в трудной жизненной ситуации</t>
  </si>
  <si>
    <t>МОУДОД ДЮСШ "Олимпия"</t>
  </si>
  <si>
    <t>Проезд к месту соревнований</t>
  </si>
  <si>
    <t>Питание, суточные</t>
  </si>
  <si>
    <t>Проживание, оплата судей</t>
  </si>
  <si>
    <t>Приобретение материалов(патроны для пулевой стрельбы)</t>
  </si>
  <si>
    <t>Занятое место в Первенстве России по воднолыжному спорту Еланским Максимом</t>
  </si>
  <si>
    <t>Мастерство тренерского состава, хорошая подготовка спортсмена</t>
  </si>
  <si>
    <t>Занятое место в Первенстве России по воднолыжному спорту Еланским Павлом</t>
  </si>
  <si>
    <t>Занятое место в Первенстве России по пулевой стрельбе Комиссаровой Елизаветой</t>
  </si>
  <si>
    <t>Занятое место в Первенстве России по прыжкам на батуте Прилепским Павлом</t>
  </si>
  <si>
    <t>Занятое место на Всероссийских соревнованиях "Надежды России" по прыжкам на батуте Прилепским Павлом</t>
  </si>
  <si>
    <t>МОУДОД "Снежинская ДЮСШ по плаванию"</t>
  </si>
  <si>
    <t>Спортивная экипировка</t>
  </si>
  <si>
    <t>Медико-фармакологическое обеспечение, приобретение медицинского оборудования, медикаментов, страховка спортсменов</t>
  </si>
  <si>
    <t>Занятое место в Первенстве России по плаванию лиц с поражением ОДА: Шашкина Е.</t>
  </si>
  <si>
    <t>Занятое место в Первенстве России по плаванию лиц с поражением ОДА: Качаева А.</t>
  </si>
  <si>
    <t>Занятое место в Первенстве России по плаванию лиц с поражением ОДА: Дунаев С.</t>
  </si>
  <si>
    <t>Занятое место во второй летней Всероссийской Спартакиаде инвалидов: Шашкина Е.</t>
  </si>
  <si>
    <t>Занятое место во второй летней Всероссийской Спартакиаде инвалидов: Качаева А.</t>
  </si>
  <si>
    <t>Занятое место в Кубке России по плаванию среди лиц с поражением ОДА: Шашкина Е.</t>
  </si>
  <si>
    <t>Занятое место в Кубке России по плаванию среди лиц с поражением ОДА: Качаева А.</t>
  </si>
  <si>
    <t>Спортсмен не принимал участия в связи с обследованием в стационаре детской поликлиники</t>
  </si>
  <si>
    <t>Занятое место в Кубке России по плаванию среди лиц с поражением ОДА: Дунаев С.</t>
  </si>
  <si>
    <t>Спортсмен не принимал участия в связи с поступлением в ЮУрГУ и переездом в Челябинск</t>
  </si>
  <si>
    <t>Занятое место в Чемпионате России по плаванию среди  лиц с нарушением интеллекта: Рафиков Е.</t>
  </si>
  <si>
    <t>Спортсмен не принимал участия в связи с участием в те же сроки в областных соревнования по баскетболу за сборную команды школы по распоряжению директора школы-интернат № 128</t>
  </si>
  <si>
    <t>Занятое место во Всемирных Играх Специальной Олимпиады: Горох О.</t>
  </si>
  <si>
    <t>Включение в список сборной команды РФ по плаванию среди лиц с нарушением интеллекта на 2015 г.: -резервный состав (Горох О.)</t>
  </si>
  <si>
    <t>Занятое место во Всероссийском фестивале "Веселый дельфин" финал</t>
  </si>
  <si>
    <t>МБУ "ФСЦ"</t>
  </si>
  <si>
    <t>Гранты на поддержку спортсменов-ветеранов</t>
  </si>
  <si>
    <t>Гранты на поддержку спортсменов-инвалидов</t>
  </si>
  <si>
    <t>Участие спортсменов-инвалидов во Всероссийских и международных соревнованиях (чел)</t>
  </si>
  <si>
    <t>Приказом от 21.10.15 №85/ОД утверждено 5 спртсмена-инвалид, имеющих право на получение гранта</t>
  </si>
  <si>
    <t>Участие спортсменов-ветеранов во Всероссийских и международных соревнованиях (чел)</t>
  </si>
  <si>
    <t>Приказом от 28.04.15 №45/ОД утверждено 7 спртсменов-ветеранов, имеющих право на получение гранта</t>
  </si>
  <si>
    <t>Управление культуры</t>
  </si>
  <si>
    <t>В 2015 году муниципальные служащие обучение не проходили</t>
  </si>
  <si>
    <t>Городской поэтический конкурс чтецов: Звездный час – «О подвигах, о доблести, о славе…».</t>
  </si>
  <si>
    <t>Литературно-исторический проект «Чтобы помнили»</t>
  </si>
  <si>
    <t>Торжественный митинг, посвященный 70-й годовщине Победы в Великой Отечественной войне на площади Победы 8 мая</t>
  </si>
  <si>
    <t>Городской парад Всероссийской патриотической акции «Бессмертный полк»</t>
  </si>
  <si>
    <t>Праздничный салют</t>
  </si>
  <si>
    <t>Транспортные расходы (перевозка аппаратуры 8-9 мая)</t>
  </si>
  <si>
    <t>Приобретение и доставка туалетного модуль-павильона</t>
  </si>
  <si>
    <t>Изготовление флажного костра с доставкой и монтажом</t>
  </si>
  <si>
    <t>Изготовление, монтаж и демонтаж флагштоков и флагов</t>
  </si>
  <si>
    <t>Изготовление, монтаж и демонтаж георгиевской ленты на монумент Победы</t>
  </si>
  <si>
    <t>Изготовление, монтаж и демонтаж флагов на опоры освещения</t>
  </si>
  <si>
    <t>Изготовление, монтаж и демонтаж тканевых гирлянд</t>
  </si>
  <si>
    <t>Администрация</t>
  </si>
  <si>
    <t>Собрание депутатов</t>
  </si>
  <si>
    <t>КСП</t>
  </si>
  <si>
    <t>Проведение специальной оценки условий труда в муниципальных учреждениях (рабочие места)</t>
  </si>
  <si>
    <t xml:space="preserve">экономия </t>
  </si>
  <si>
    <t>Степень полноты нормативной базы по вопросам муниципальной службы, в процентах от требуемого количества муниципальных правовых актов по вопросам муниципальной службы</t>
  </si>
  <si>
    <t>Степень соответствия правовой нормативной базы по вопросам муниципальной службы законодательству Российской Федерации и Челябинской области, в процентах от общего количества принятых муниципальных правовых актов по вопросам муниципальной службы</t>
  </si>
  <si>
    <t>Количество муниципальных служащих, прошедших диспансеризацию, в процентах от общего количества муниципальных служащих</t>
  </si>
  <si>
    <t>Доля вакантных должностей муниципальной службы, замещенных из кадрового резерва, в процентах от общего количества вакантных должностей муниципальной службы, замещенных за период реализации Программы</t>
  </si>
  <si>
    <t>объект выполнен</t>
  </si>
  <si>
    <t>Реконструкция здания школы № 118 под МДОУ «Детский сад комбинированного типа № 1» в 23 микрорайоне г. Снежинска</t>
  </si>
  <si>
    <t>работы по объекту  завершатся в сентябре 2016 года</t>
  </si>
  <si>
    <t xml:space="preserve">Устройство вторых эвакуационных выходов МДОУ  № 5,8 </t>
  </si>
  <si>
    <t xml:space="preserve">Капитальный ремонт 13 корпуса  МАУ ДОЦ "Орленок"  </t>
  </si>
  <si>
    <t>работы по объекту  завершатся в мае 2016 года</t>
  </si>
  <si>
    <t>Капитальный ремонт сетей теплоснабжения МАУ ДОЦ "Орленок"</t>
  </si>
  <si>
    <t>объект выполнен, экономия 1 469 163,64 рублей</t>
  </si>
  <si>
    <t>Капитальный ремонт кровли городской библиотеки (в т.ч. проектно-изыскательские работы)</t>
  </si>
  <si>
    <t>работы по объекту  завершатся в апреле 2016 года</t>
  </si>
  <si>
    <t>Капитальный ремонт кровли пристроя МБОУ СОШ №121</t>
  </si>
  <si>
    <t>количество объектов культуры, в которых выполнен капитальный ремонт</t>
  </si>
  <si>
    <t>Устройство пандуса для инвалидов и пешеходной дорожки у входа в здание УСЗН (в т.ч. проектно-изыскательские работы)</t>
  </si>
  <si>
    <t xml:space="preserve">объект в стадии строительства, частичное выполнение  работ, завершение объекта планируется  в 2016 году </t>
  </si>
  <si>
    <t>МКУ "СЗИГХ"</t>
  </si>
  <si>
    <t>Изготовление тематического плаката 6х9 м., здание «Универмага» 
Монтаж и демонтаж</t>
  </si>
  <si>
    <t>Изготовление транспаранта, здание ДК «Октябрь» 
Монтаж и демонтаж</t>
  </si>
  <si>
    <t>Изготовление букв и 5 фамилий на мемориальных досках</t>
  </si>
  <si>
    <t>Установка и снятие праздничных плакатов</t>
  </si>
  <si>
    <t>Аренда щитовых установок</t>
  </si>
  <si>
    <t>УСЗН</t>
  </si>
  <si>
    <t>Оказание единовременной материальной помощи (адресной социальной помощи) ко Дню знаний опекунам (попечителям), не получающим денежные средства на содержание детей, оставшихся без попечения родителей</t>
  </si>
  <si>
    <t>Оказание единовременной материальной (адресной социальной) помощи на время нахождения в трудной жизненной ситуации</t>
  </si>
  <si>
    <t>Меры социальной поддержки семей, родившим детей в декаду Дня семьи и Дня матери в виде оказания единовременной материальной (адресной социальной) помощи</t>
  </si>
  <si>
    <t>Меры поддержки многодетных семей, родивших (усыновивших) в течение текущего года третьего, четвертого, пятого и т.д. детей (оказание единовременной материальной (адресной социальной) помощи)</t>
  </si>
  <si>
    <t>Социальная поддержка инвалидов, семей инвалидов и семей с детьми инвалидами в виде оказание единовременной материальной (адресной социальной) помощи</t>
  </si>
  <si>
    <t>Выплата инвалидам единовременной материальной (адресной социальной) помощи ко Дню инвалида</t>
  </si>
  <si>
    <t>Материальное поощрение активистов из числа членов ВОС и членов МООИ СГО ЧООО ВОИ ко Дню инвалида, активистов из числа членов Совета ветеранов ко Дню пожилого человека</t>
  </si>
  <si>
    <t>Оказание единовременной материальной (адресной социальной) помощи гражданам пожилого возраста к празднику Весны и Труда и к Новогодним праздникам</t>
  </si>
  <si>
    <t>Оказание единовременной материальной (адресной, социальной) помощи больным сахарным диабетом для приобретения средств самоконтроля</t>
  </si>
  <si>
    <t xml:space="preserve">Фактическая экономия по % банка за зачисление МП на счета получателей - 3 920,09 руб.  Фактическая экономия по суммам материальной помощи - 20 538,00 руб. Материальной помощи оказано меньше, чем планировалось (заявительный характер по направлениям ЦМСЧ-15).                                                    </t>
  </si>
  <si>
    <t>Социальная поддержка неорганизованных детей раннего возраста (от 1 года до 3-х лет) из малообеспеченных семей и неорганизованных детей раннего возраста (от 1 года до 3 лет), рожденных от ВИЧ–инфицированных матерей, в виде выплаты денежных средств на специальные молочные продукты детского питания</t>
  </si>
  <si>
    <t>148,27 руб. - экономия  по % банка за зачисление МП на счета получателей.         2480,00 руб. -  фактическая экономия по выплате денежных средств. Число фактически обратившихся граждан оказалось меньше запланированных в связи счем образовалась экономия.</t>
  </si>
  <si>
    <t>Социальная поддержка детей-сирот и детей, оставшихся без попечения родителей, находящихся в приемных семьях, в виде выплаты денежных средств на продукты питания; социальная поддержка детей, проживающих в замещающих семьях, в виде ежемесячных денежных выплат</t>
  </si>
  <si>
    <t>Возмещение управляющим компаниям расходов, связанных с предоставлением ежемесячной выплаты компенсации: дворникам и т.д.</t>
  </si>
  <si>
    <t>Оплата производилась по предъявленным счетам. Фактическая экономия - 3905,00 руб.</t>
  </si>
  <si>
    <t>Оказание помощи опекаемым детям, не получающих государственное обеспечение, детям из семей, находящихся в социально опасном положении, из малообеспеченных семей, находящихся в трудной жизненной ситуации в натуральном виде</t>
  </si>
  <si>
    <t>Социальная поддержка семей, воспитывающих детей- инвалидов</t>
  </si>
  <si>
    <t>Приобретение средств реабилитации (кресла-коляски, трости и др.) для пункта проката</t>
  </si>
  <si>
    <t>Организация комплексной реабилитации инвалидов по зрению</t>
  </si>
  <si>
    <t>Возмещение расходов при проведении мероприятий, направленных на поддержку граждан, находящихся в трудной жизненной ситуации (лиц, освободившихся из мест лишения свободы, лиц без определённого места жительства, лиц с алкогольной и наркотической зависимостью)</t>
  </si>
  <si>
    <t>Предоставление субсидии социально ориентированным некоммерческим организациям (местной общественной организации инвалидов СГО ЧООО ВОИ) на возмещение затрат, связанных с проведением мероприятий</t>
  </si>
  <si>
    <t>Предоставление субсидии социально ориентированным некоммерческим организациям (Снежинскому городскому совету ветеранов) на возмещение затрат, связанных с осуществлением уставной деятельности, в объеме не ниже рекомендованного органами исполнительной власти Челябинской области</t>
  </si>
  <si>
    <t>Организация мероприятий по чествованию граждан пожилого возраста. Организационно-массовые, патриотические, культурные мероприятия для ветеранов</t>
  </si>
  <si>
    <t>Организационно-массовые, спортивные, культурные мероприятия для инвалидов. Организация работы клубов для инвалидов</t>
  </si>
  <si>
    <t>Социальная поддержка инвалидов (организация питания недееспособных инвалидов, оплата расходов на зубопротезирование инвалидам, получающим пенсии до 10,0 тысяч рублей)</t>
  </si>
  <si>
    <t>Недополученные юридическими лицами доходы в связи с предоставлением льгот гражданам при оказании транспортных услуг в виде предоставления субсидий в порядке, установленном администрацией города Снежинска</t>
  </si>
  <si>
    <t>Меры социальной поддержки Почетных граждан города Снежинска в форме обеспечения лекарствами по рецептам врача</t>
  </si>
  <si>
    <t xml:space="preserve">Оплата произведена согласно выставленных счетов и фактических расходов в связи с чем образовалась экономия 14 136,97 руб. </t>
  </si>
  <si>
    <t>Приобретение автономных дымовых датчиков со встроенными звуковыми извещателями о пожаре для семей с признаками семейного неблагополучия (семьи СОП и семьи «Группы риска») и семей, проживающих в квартирах муниципального жилищного специализированного фонда, находящихся в оперативном управлении МУ «КЦСОН»</t>
  </si>
  <si>
    <t>Удельный вес граждан пожилого возраста и инвалидов, получивших   адресную социальную помощь, дополнительные меры социальной поддержки и услуги от числа указанных категорий граждан, состоящих на учете в УСЗН  в рамках Программы (%)</t>
  </si>
  <si>
    <t>Удельный вес детей, находящихся в трудной жизненной ситуации, охваченных круглогодичным оздоровлением от числа детей указанной категории, подлежащих оздоровлениюв рамках Программы (%)</t>
  </si>
  <si>
    <t>Удельный вес семей, находившихся в социально опасном положении, снятых с учета в связи с улучшением ситуации в семье от общего количества семей, состоящих на учете как семьи, находящиеся в социально опасном положении в рамках Программы (%)</t>
  </si>
  <si>
    <t>По состоянию на 01.01.2015 на учете состояли 18 семей, находившихся в СОП. В течении 2015 года на учет поставили 8 семей, сняли с учета 13 семей в связи с улучшением ситуации. По состоянию на 31.12.2015 - 13 семей состоят на учете как семьи, находящиеся в социально опасном положении</t>
  </si>
  <si>
    <t>В 2015 году выявлено 11 детей, оставшихся без попечения родителей. Из них 9 человек в 2015 году устроены в семьи, 2 человека в МКУСО "Центр помощи детям, оставшимся без попечения родителей" (нуждаются в устройстве).</t>
  </si>
  <si>
    <t>Подготовка поздравительных писем, открыток, пригласительных билетов от руководства Снежинского городского округа</t>
  </si>
  <si>
    <t>Обеспечение участия ветеранов ВОв в приёме Губернатора Челябинской области</t>
  </si>
  <si>
    <t>Вручение поздравительных писем от Губернатора Челябинской области и руководства города и юбилейных медалей ветеранам на торжественных мероприятиях</t>
  </si>
  <si>
    <t>Обеспечение участия ветеранов в торжественном митинге,  посвящённом 70-й годовщине Победы в Великой Отечественной войне на площади Победы</t>
  </si>
  <si>
    <t>Обеспечение участия ветеранов Великой Отечественной войны в торжественных мероприятиях в учреждениях Управления культуры и молодежной политики</t>
  </si>
  <si>
    <t xml:space="preserve">Обеспечение участия ветеранов ВОв в торжественном приёме главы города </t>
  </si>
  <si>
    <t>Генеральная уборка жилых помещений ветеранов</t>
  </si>
  <si>
    <t>«Спортивные старты династий», посвящённые 70-летию Победы в Великой Отечественной войне</t>
  </si>
  <si>
    <t>«Военизированные эстафеты на воде», посвящённые героям- пловцам Великой Отечественной войны</t>
  </si>
  <si>
    <t>Возложение цветов к памятнику Воину-освободителю</t>
  </si>
  <si>
    <r>
      <t xml:space="preserve">Охват тружеников тыла, ветеранов ВОв, </t>
    </r>
    <r>
      <rPr>
        <sz val="10"/>
        <rFont val="Times New Roman"/>
        <family val="1"/>
      </rPr>
      <t>вдов участников ВОв, детей погибших защитников Отечества,</t>
    </r>
    <r>
      <rPr>
        <sz val="10"/>
        <color indexed="8"/>
        <rFont val="Times New Roman"/>
        <family val="1"/>
      </rPr>
      <t xml:space="preserve"> приглашенных на культурно-массовые мероприятия, чел.</t>
    </r>
  </si>
  <si>
    <t>Охват участников, которые будут задействованы в проведении спортивных и культурно-массовых мероприятий, чел.</t>
  </si>
  <si>
    <t>Охват молодежи г. Снежинска мероприятиями гражданско-патриотической направленности, чел.</t>
  </si>
  <si>
    <t>Охват учеников образовательных школ города, участвующих в мероприятиях, посвященных 70-летию Победы, чел.</t>
  </si>
  <si>
    <t>Оказание адресной помощи инвалидам Великой Отечественной войны, чел.</t>
  </si>
  <si>
    <t>письменный отказ ветерана от материальной помощи</t>
  </si>
  <si>
    <t>Оказание адресной помощи участникам Великой Отечественной войны, чел.</t>
  </si>
  <si>
    <t>Оказание адресной помощи жителям блокадного Ленинграда, чел.</t>
  </si>
  <si>
    <t>Оказание адресной помощи членам семей погибших (умерших) ветеранов Вов, чел.</t>
  </si>
  <si>
    <t>Оказание адресной помощи труженикам тыла, чел.</t>
  </si>
  <si>
    <t>Оказание адресной помощи бывшим несовершеннолетним узникам, чел.</t>
  </si>
  <si>
    <t>Оказание адресной помощи детям погибших защитников Отечества, чел.</t>
  </si>
  <si>
    <t>Проведение ремонтных работ жилых помещений ветеранов, квартир</t>
  </si>
  <si>
    <t>Отстствие вакантных должностей</t>
  </si>
  <si>
    <t>Количество обучающихся в учреждениях дополнительного образования спортивной направленности, охваченных оздоровительной лагерной кампанией</t>
  </si>
  <si>
    <t xml:space="preserve">Фактическая экономия  по % банка за зачисление МП на счета получателей и % Почты России за доставку МП - 31,35 руб. , по выплате материальной помощи экономия - 5 500,00 руб. МG выплачено меньше, чем планировалось в связи со смертью получателей. </t>
  </si>
  <si>
    <t xml:space="preserve">Фактическая экономия  по % банка за зачисление МП на счета получателей и % Почты России за доставку МП - 19 426,90 руб.                                                                                                                                  Фактическая экономия по суммам материальной помощи - 5 000,00 руб.. МП выплачено меньше, чем планировалось в связи с уменьшением количества неработающих граждан пожилого возраста по причине трудоустройства и смерти получателей. </t>
  </si>
  <si>
    <t xml:space="preserve">Фактическая экономия </t>
  </si>
  <si>
    <t>Оплата произведена согласно выставленных счетов и фактич. расходов в связи с чем образовалась экономия 24861,00 руб. В 2015 году принято заявлений на оплату расходов на зубопротезиров. меньше, чем планировалось в связи с индексацией пенсий. Согласно Постановления администрации СГО от 26.02.2015 № 232, право на получение помощи в виде оплаты расходов на зубопротезирование имеют инвалиды, получающие пенсию  в размере до 10 000 рублей (без учета ежемесячных денежных выплат по группе инвалидности).</t>
  </si>
  <si>
    <t>Удельный вес детей-сирот и детей, оставшихся без попечения родителей, устроенных за отчетный период на воспитание в семьи, в процентах от общего числа детей-сирот и детей, оставшихся без попечения родителей, нуждающихся в устройстве (%)</t>
  </si>
  <si>
    <t>Компенсация выпадающих доходов МП «Снежинские бани»:</t>
  </si>
  <si>
    <t xml:space="preserve"> - по оказанию комплекса банных услуг жителям домов без ванн, проживающих в микрорайоне «Поселок Сокол» Снежинского городского округа</t>
  </si>
  <si>
    <t>Без учета кредиторской задолженности 2016 года (за декабрь 2015). Уменьшение количества посещений.</t>
  </si>
  <si>
    <t xml:space="preserve"> - по оказанию комплекса банных услуг жителям домов без ванн, проживающих в микрорайоне «Поселок Сокол» Снежинского городского округа (кредиторская задолженность прошлых лет)</t>
  </si>
  <si>
    <t xml:space="preserve"> - по оказанию комплекса банных услуг пенсионерам всех категорий в микрорайоне 22 и микрорайоне «Поселок Сокол»</t>
  </si>
  <si>
    <t xml:space="preserve"> - по оказанию комплекса банных услуг пенсионерам всех категорий в микрорайоне 22 и микрорайоне «Поселок Сокол» (кредиторская задолженность прошлых лет)</t>
  </si>
  <si>
    <t xml:space="preserve"> Компенсация расходов МП «Снежинские бани» за оказание комплекса банных услуг детям-сиротам в «Оздоровительной бане»</t>
  </si>
  <si>
    <t>Компенсация расходов МП «Снежинские бани» за оказание комплекса банных услуг детям-сиротам в «Оздоровительной бане» (кредиторская задолженность прошлых лет)</t>
  </si>
  <si>
    <t>Предоставление субсидии на возмещение недополученных доходов организациям за услуги:</t>
  </si>
  <si>
    <t xml:space="preserve"> по содержанию и текущему ремонту общего имущества в многоквартирном доме поселка Ближний Береговой (кредиторская задолженность прошлых лет)</t>
  </si>
  <si>
    <t>Без учета кредиторской задолженности 2016 года (за декабрь 2015). Выполнено на уровне плана 01.01.2015.</t>
  </si>
  <si>
    <t xml:space="preserve">Компенсация выпадающих доходов
организациям за услуги
по водоснабжению, централизованному
водоотведению для населения поселка  
Ближний Береговой и микрорайона
"Поселок Сокол" Снежинского 
городского округа.
</t>
  </si>
  <si>
    <t>Без учета кредиторской задолженности 2016 года (за декабрь 2015).            Услуги водоснабж. и водоотведен. принимаются по приборам учёта.</t>
  </si>
  <si>
    <t xml:space="preserve">Компенсация выпадающих доходов
организациям за услуги
по водоснабжению, централизованному
водоотведению для населения поселка  
Ближний Береговой и микрорайона
"Поселок Сокол" Снежинского
городского округа (кредиторская задолженность прошлых лет)
</t>
  </si>
  <si>
    <t>по нецентрализованному водоотведению  (вывоз ЖБО) для населения поселка Ближний Береговой и микрорайона "Поселок Сокол" Снежинского городского округа.</t>
  </si>
  <si>
    <t>Количество дополнительных мест в дошкольных учреждениях в результате реконструкции зданий</t>
  </si>
  <si>
    <t xml:space="preserve">Количество дополнительных оздоровительных центров, в которых выполнен капитальный ремонт </t>
  </si>
  <si>
    <t xml:space="preserve">Количество общеобразовательных учреждений, в которых выполнен капитальный ремонт кровли </t>
  </si>
  <si>
    <t>Заключено 2 договора, по которым оформлено 10 кадастровых паспортов</t>
  </si>
  <si>
    <t xml:space="preserve"> Увеличение числа сохраненных рабочих мест произошло за счет участие в конкурсном отборе на получение субсидии  предприятий: ООО «Уралтраверс - ПАК» - 95ед. сохраненных рабочих мест, ООО «Волна» -15  ед., ООО «Стоматологический кабинет доктора Новгородцева" -17.ед., которые на момент проведения мониторинга заявляться на субсидию не планировали. 
 </t>
  </si>
  <si>
    <t>Количество муниципальных служащих, прошедших повышение квалификации и переподготовку, в процентах от общего количества муниципальных служащих (157 чел.)</t>
  </si>
  <si>
    <t>Монтаж пандусов для инвалидов на лестничных маршах и крыльцах многоквартирных домов (по личным заявлениям)</t>
  </si>
  <si>
    <t>УКиМП</t>
  </si>
  <si>
    <t>Организация отдыха  и оздоровления в каникулярное время в МАУ ДОЦ «Орленок» детей из семей, находящихся в трудной жизненной ситуации и семей  в социально опасном положении, чел.</t>
  </si>
  <si>
    <t xml:space="preserve">Подготовка материалов для проведения историко-культурной  экспертизы выявленных объектов культурного наследия,находящихся в муниципальной собственности, кол-во объектов
</t>
  </si>
  <si>
    <t>Проведение историко-культурной  экспертизы выявленных объектов культурного наследия,находящихся в муниципальной собственности, кол-во объектов</t>
  </si>
  <si>
    <t>Строительство улицы № 27А (от улицы Ломинского до улицы Транспортной) в городе Снежинске (км.)</t>
  </si>
  <si>
    <t>В 2015 году выполнен МДОУ № 5, по МДОУ № 8 отсутствовало фин-е в полном объеме . МДОУ № 8 включен в перечень объектов кап. строит-ва на 2016 год.</t>
  </si>
  <si>
    <t>Количество дошкольных учреждений, оборудованных вторыми эвакуационными выходами</t>
  </si>
  <si>
    <t>Оказание единовременной (адресной, социальной) материальной помощи ветеранам для ремонта жилых помещений ветеранов в сумме, установленной проектно-сметной документацией, включая расходы по составлению ПСД</t>
  </si>
  <si>
    <t>327 541,28 руб. - возврат материальной помощи  (письменный отказ ветерана от материальной помощи).  8 104,90 руб. - фактическая экономия.  МП выплачено меньше, чем планировалось.</t>
  </si>
  <si>
    <t>Организация выплаты единовременной материальной (адресной, социальной) помощи ветеранам</t>
  </si>
  <si>
    <t xml:space="preserve"> 125,05 руб. - экономия  по % банка за зачисление МП на счета получателей  и % Почте за доставку МП</t>
  </si>
  <si>
    <t>по нецентрализованному водоотведению  (вывоз ЖБО) для населения поселка Ближний Береговой и микрорайона"Поселок Сокол" Снежинского городского округа. (кредиторская задолженность прошлых лет)</t>
  </si>
  <si>
    <t>Организация перевозки призывников на областной сборный пункт и перевозки граждан, подлежащих призыву, на медицинское обследование в лечебные учреждения города Челябинска</t>
  </si>
  <si>
    <t>Организация перевозки призывников на областной сборный пункт и перевозки граждан, подлежащих призыву, на медицинское обследование в лечебные учреждения города Челябинска (кредиторская задолженность прошлых лет)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</si>
</sst>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_-* #,##0.0_р_._-;\-* #,##0.0_р_._-;_-* &quot;-&quot;??_р_._-;_-@_-"/>
    <numFmt numFmtId="180" formatCode="#,##0.000_ ;\-#,##0.000\ "/>
    <numFmt numFmtId="181" formatCode="0.0%"/>
    <numFmt numFmtId="182" formatCode="#,##0.0"/>
    <numFmt numFmtId="183" formatCode="_-* #,##0_р_._-;\-* #,##0_р_._-;_-* &quot;-&quot;??_р_._-;_-@_-"/>
    <numFmt numFmtId="184" formatCode="_-* #,##0.0000_р_._-;\-* #,##0.0000_р_._-;_-* &quot;-&quot;??_р_._-;_-@_-"/>
    <numFmt numFmtId="185" formatCode="#,##0.00_р_."/>
    <numFmt numFmtId="186" formatCode="#,##0.0000"/>
    <numFmt numFmtId="187" formatCode="?"/>
  </numFmts>
  <fonts count="54">
    <font>
      <sz val="10"/>
      <name val="Arial Cyr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2" fontId="5" fillId="0" borderId="13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172" fontId="5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top" wrapText="1"/>
    </xf>
    <xf numFmtId="4" fontId="6" fillId="34" borderId="11" xfId="0" applyNumberFormat="1" applyFont="1" applyFill="1" applyBorder="1" applyAlignment="1">
      <alignment horizontal="center" vertical="top" wrapText="1"/>
    </xf>
    <xf numFmtId="172" fontId="6" fillId="34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172" fontId="3" fillId="35" borderId="11" xfId="0" applyNumberFormat="1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4" fontId="3" fillId="35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172" fontId="7" fillId="34" borderId="11" xfId="0" applyNumberFormat="1" applyFont="1" applyFill="1" applyBorder="1" applyAlignment="1">
      <alignment horizontal="center" vertical="top" wrapText="1"/>
    </xf>
    <xf numFmtId="172" fontId="3" fillId="35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2" fontId="5" fillId="0" borderId="11" xfId="0" applyNumberFormat="1" applyFont="1" applyBorder="1" applyAlignment="1">
      <alignment vertical="center" wrapText="1"/>
    </xf>
    <xf numFmtId="2" fontId="3" fillId="33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177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" fontId="5" fillId="37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center" wrapText="1"/>
    </xf>
    <xf numFmtId="182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1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172" fontId="5" fillId="0" borderId="11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182" fontId="3" fillId="0" borderId="11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6" xfId="0" applyNumberFormat="1" applyFont="1" applyBorder="1" applyAlignment="1">
      <alignment vertical="center" wrapText="1"/>
    </xf>
    <xf numFmtId="3" fontId="5" fillId="0" borderId="11" xfId="53" applyNumberFormat="1" applyFont="1" applyFill="1" applyBorder="1" applyAlignment="1">
      <alignment horizontal="center" vertical="top" wrapText="1"/>
      <protection/>
    </xf>
    <xf numFmtId="180" fontId="5" fillId="0" borderId="11" xfId="62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/>
    </xf>
    <xf numFmtId="177" fontId="5" fillId="0" borderId="11" xfId="0" applyNumberFormat="1" applyFont="1" applyFill="1" applyBorder="1" applyAlignment="1">
      <alignment horizontal="center" vertical="top"/>
    </xf>
    <xf numFmtId="49" fontId="5" fillId="0" borderId="11" xfId="53" applyNumberFormat="1" applyFont="1" applyFill="1" applyBorder="1" applyAlignment="1">
      <alignment vertical="top" wrapText="1"/>
      <protection/>
    </xf>
    <xf numFmtId="0" fontId="5" fillId="0" borderId="11" xfId="0" applyNumberFormat="1" applyFont="1" applyBorder="1" applyAlignment="1">
      <alignment horizontal="center" vertical="top"/>
    </xf>
    <xf numFmtId="172" fontId="5" fillId="0" borderId="11" xfId="0" applyNumberFormat="1" applyFont="1" applyBorder="1" applyAlignment="1">
      <alignment horizontal="center" vertical="top"/>
    </xf>
    <xf numFmtId="4" fontId="5" fillId="0" borderId="11" xfId="53" applyNumberFormat="1" applyFont="1" applyFill="1" applyBorder="1" applyAlignment="1">
      <alignment horizontal="center" vertical="top" wrapText="1"/>
      <protection/>
    </xf>
    <xf numFmtId="4" fontId="5" fillId="0" borderId="11" xfId="0" applyNumberFormat="1" applyFont="1" applyFill="1" applyBorder="1" applyAlignment="1">
      <alignment horizontal="center" vertical="top"/>
    </xf>
    <xf numFmtId="177" fontId="5" fillId="0" borderId="11" xfId="0" applyNumberFormat="1" applyFont="1" applyFill="1" applyBorder="1" applyAlignment="1">
      <alignment horizontal="center" vertical="top"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177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172" fontId="5" fillId="0" borderId="11" xfId="55" applyNumberFormat="1" applyFont="1" applyFill="1" applyBorder="1" applyAlignment="1">
      <alignment horizontal="center" vertical="top"/>
      <protection/>
    </xf>
    <xf numFmtId="3" fontId="5" fillId="36" borderId="11" xfId="53" applyNumberFormat="1" applyFont="1" applyFill="1" applyBorder="1" applyAlignment="1">
      <alignment horizontal="center" vertical="top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4" fontId="5" fillId="36" borderId="11" xfId="53" applyNumberFormat="1" applyFont="1" applyFill="1" applyBorder="1" applyAlignment="1">
      <alignment horizontal="center" vertical="top" wrapText="1"/>
      <protection/>
    </xf>
    <xf numFmtId="0" fontId="5" fillId="36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185" fontId="15" fillId="0" borderId="11" xfId="0" applyNumberFormat="1" applyFont="1" applyFill="1" applyBorder="1" applyAlignment="1">
      <alignment horizontal="center" vertical="top"/>
    </xf>
    <xf numFmtId="185" fontId="5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3" fontId="16" fillId="0" borderId="11" xfId="53" applyNumberFormat="1" applyFont="1" applyFill="1" applyBorder="1" applyAlignment="1">
      <alignment horizontal="center" vertical="top" wrapText="1"/>
      <protection/>
    </xf>
    <xf numFmtId="2" fontId="5" fillId="0" borderId="14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top"/>
    </xf>
    <xf numFmtId="177" fontId="5" fillId="0" borderId="11" xfId="0" applyNumberFormat="1" applyFont="1" applyFill="1" applyBorder="1" applyAlignment="1">
      <alignment vertical="top"/>
    </xf>
    <xf numFmtId="177" fontId="5" fillId="0" borderId="11" xfId="53" applyNumberFormat="1" applyFont="1" applyFill="1" applyBorder="1" applyAlignment="1">
      <alignment vertical="top" wrapText="1"/>
      <protection/>
    </xf>
    <xf numFmtId="187" fontId="5" fillId="0" borderId="11" xfId="0" applyNumberFormat="1" applyFont="1" applyBorder="1" applyAlignment="1">
      <alignment vertical="top" wrapText="1"/>
    </xf>
    <xf numFmtId="177" fontId="17" fillId="0" borderId="11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5" fillId="0" borderId="11" xfId="55" applyFont="1" applyFill="1" applyBorder="1" applyAlignment="1">
      <alignment horizontal="center" vertical="center" wrapText="1"/>
      <protection/>
    </xf>
    <xf numFmtId="4" fontId="5" fillId="0" borderId="11" xfId="55" applyNumberFormat="1" applyFont="1" applyFill="1" applyBorder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/>
      <protection/>
    </xf>
    <xf numFmtId="172" fontId="5" fillId="0" borderId="11" xfId="55" applyNumberFormat="1" applyFont="1" applyFill="1" applyBorder="1" applyAlignment="1">
      <alignment horizontal="center" vertical="center"/>
      <protection/>
    </xf>
    <xf numFmtId="172" fontId="3" fillId="0" borderId="11" xfId="55" applyNumberFormat="1" applyFont="1" applyFill="1" applyBorder="1" applyAlignment="1">
      <alignment horizontal="center" vertical="center"/>
      <protection/>
    </xf>
    <xf numFmtId="4" fontId="3" fillId="0" borderId="11" xfId="55" applyNumberFormat="1" applyFont="1" applyFill="1" applyBorder="1" applyAlignment="1">
      <alignment horizontal="center" vertical="center"/>
      <protection/>
    </xf>
    <xf numFmtId="0" fontId="5" fillId="0" borderId="11" xfId="62" applyNumberFormat="1" applyFont="1" applyFill="1" applyBorder="1" applyAlignment="1">
      <alignment horizontal="left" vertical="center" wrapText="1"/>
    </xf>
    <xf numFmtId="180" fontId="5" fillId="0" borderId="11" xfId="62" applyNumberFormat="1" applyFont="1" applyFill="1" applyBorder="1" applyAlignment="1">
      <alignment horizontal="center" vertical="center" wrapText="1"/>
    </xf>
    <xf numFmtId="4" fontId="5" fillId="0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9" fontId="5" fillId="0" borderId="11" xfId="62" applyNumberFormat="1" applyFont="1" applyFill="1" applyBorder="1" applyAlignment="1">
      <alignment horizontal="left" vertical="center" wrapText="1"/>
    </xf>
    <xf numFmtId="178" fontId="5" fillId="0" borderId="11" xfId="62" applyNumberFormat="1" applyFont="1" applyFill="1" applyBorder="1" applyAlignment="1">
      <alignment horizontal="left" vertical="center" wrapText="1"/>
    </xf>
    <xf numFmtId="0" fontId="5" fillId="0" borderId="15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177" fontId="5" fillId="0" borderId="11" xfId="55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vertical="center" wrapText="1"/>
      <protection/>
    </xf>
    <xf numFmtId="177" fontId="3" fillId="33" borderId="11" xfId="0" applyNumberFormat="1" applyFont="1" applyFill="1" applyBorder="1" applyAlignment="1">
      <alignment horizontal="center" vertical="top" wrapText="1"/>
    </xf>
    <xf numFmtId="4" fontId="17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36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55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36" borderId="11" xfId="0" applyFont="1" applyFill="1" applyBorder="1" applyAlignment="1">
      <alignment vertical="top" wrapText="1"/>
    </xf>
    <xf numFmtId="182" fontId="16" fillId="0" borderId="11" xfId="53" applyNumberFormat="1" applyFont="1" applyFill="1" applyBorder="1" applyAlignment="1">
      <alignment horizontal="center" vertical="top" wrapText="1"/>
      <protection/>
    </xf>
    <xf numFmtId="49" fontId="3" fillId="33" borderId="11" xfId="0" applyNumberFormat="1" applyFont="1" applyFill="1" applyBorder="1" applyAlignment="1">
      <alignment horizontal="center" vertical="top" wrapText="1"/>
    </xf>
    <xf numFmtId="0" fontId="9" fillId="37" borderId="11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vertical="top" wrapText="1"/>
    </xf>
    <xf numFmtId="3" fontId="5" fillId="37" borderId="11" xfId="0" applyNumberFormat="1" applyFont="1" applyFill="1" applyBorder="1" applyAlignment="1">
      <alignment horizontal="center" vertical="top"/>
    </xf>
    <xf numFmtId="177" fontId="3" fillId="37" borderId="11" xfId="0" applyNumberFormat="1" applyFont="1" applyFill="1" applyBorder="1" applyAlignment="1">
      <alignment horizontal="center" vertical="top"/>
    </xf>
    <xf numFmtId="4" fontId="5" fillId="37" borderId="11" xfId="0" applyNumberFormat="1" applyFont="1" applyFill="1" applyBorder="1" applyAlignment="1">
      <alignment horizontal="center" vertical="top"/>
    </xf>
    <xf numFmtId="177" fontId="5" fillId="37" borderId="11" xfId="0" applyNumberFormat="1" applyFont="1" applyFill="1" applyBorder="1" applyAlignment="1">
      <alignment horizontal="center" vertical="top"/>
    </xf>
    <xf numFmtId="0" fontId="9" fillId="37" borderId="11" xfId="0" applyFont="1" applyFill="1" applyBorder="1" applyAlignment="1">
      <alignment vertical="top" wrapText="1"/>
    </xf>
    <xf numFmtId="0" fontId="5" fillId="0" borderId="10" xfId="62" applyNumberFormat="1" applyFont="1" applyFill="1" applyBorder="1" applyAlignment="1">
      <alignment horizontal="left" vertical="center" wrapText="1"/>
    </xf>
    <xf numFmtId="0" fontId="5" fillId="0" borderId="12" xfId="62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Оценка эффект" xfId="54"/>
    <cellStyle name="Обычный_Результаты оценки эффективност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zoomScale="150" zoomScaleNormal="150" zoomScalePageLayoutView="0" workbookViewId="0" topLeftCell="A1">
      <selection activeCell="B3" sqref="B3:D3"/>
    </sheetView>
  </sheetViews>
  <sheetFormatPr defaultColWidth="9.00390625" defaultRowHeight="12.75"/>
  <cols>
    <col min="1" max="1" width="32.75390625" style="0" customWidth="1"/>
    <col min="2" max="2" width="11.375" style="0" bestFit="1" customWidth="1"/>
    <col min="4" max="4" width="10.00390625" style="0" customWidth="1"/>
    <col min="5" max="5" width="11.25390625" style="0" customWidth="1"/>
    <col min="6" max="6" width="16.00390625" style="0" bestFit="1" customWidth="1"/>
    <col min="7" max="7" width="14.875" style="0" bestFit="1" customWidth="1"/>
    <col min="8" max="9" width="10.00390625" style="0" customWidth="1"/>
    <col min="10" max="10" width="20.875" style="0" customWidth="1"/>
  </cols>
  <sheetData>
    <row r="1" spans="1:10" ht="15.75">
      <c r="A1" s="176" t="s">
        <v>20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39.75" customHeight="1">
      <c r="A3" s="187" t="s">
        <v>0</v>
      </c>
      <c r="B3" s="186" t="s">
        <v>19</v>
      </c>
      <c r="C3" s="186"/>
      <c r="D3" s="186"/>
      <c r="E3" s="189" t="s">
        <v>4</v>
      </c>
      <c r="F3" s="186" t="s">
        <v>16</v>
      </c>
      <c r="G3" s="186"/>
      <c r="H3" s="186" t="s">
        <v>5</v>
      </c>
      <c r="I3" s="186" t="s">
        <v>6</v>
      </c>
      <c r="J3" s="186" t="s">
        <v>15</v>
      </c>
    </row>
    <row r="4" spans="1:10" ht="27.75" customHeight="1">
      <c r="A4" s="188"/>
      <c r="B4" s="2" t="s">
        <v>1</v>
      </c>
      <c r="C4" s="2" t="s">
        <v>2</v>
      </c>
      <c r="D4" s="2" t="s">
        <v>3</v>
      </c>
      <c r="E4" s="190"/>
      <c r="F4" s="2" t="s">
        <v>1</v>
      </c>
      <c r="G4" s="2" t="s">
        <v>2</v>
      </c>
      <c r="H4" s="186"/>
      <c r="I4" s="186"/>
      <c r="J4" s="186"/>
    </row>
    <row r="5" spans="1:10" ht="12.75">
      <c r="A5" s="4">
        <v>1</v>
      </c>
      <c r="B5" s="4">
        <v>2</v>
      </c>
      <c r="C5" s="4">
        <v>3</v>
      </c>
      <c r="D5" s="4" t="s">
        <v>8</v>
      </c>
      <c r="E5" s="4" t="s">
        <v>9</v>
      </c>
      <c r="F5" s="4">
        <v>6</v>
      </c>
      <c r="G5" s="4">
        <v>7</v>
      </c>
      <c r="H5" s="4" t="s">
        <v>17</v>
      </c>
      <c r="I5" s="4" t="s">
        <v>10</v>
      </c>
      <c r="J5" s="4">
        <v>10</v>
      </c>
    </row>
    <row r="6" spans="1:10" ht="12.75">
      <c r="A6" s="191" t="s">
        <v>7</v>
      </c>
      <c r="B6" s="192"/>
      <c r="C6" s="192"/>
      <c r="D6" s="192"/>
      <c r="E6" s="192"/>
      <c r="F6" s="192"/>
      <c r="G6" s="192"/>
      <c r="H6" s="192"/>
      <c r="I6" s="192"/>
      <c r="J6" s="193"/>
    </row>
    <row r="7" spans="1:10" ht="25.5" customHeight="1">
      <c r="A7" s="178" t="s">
        <v>21</v>
      </c>
      <c r="B7" s="181"/>
      <c r="C7" s="181"/>
      <c r="D7" s="181"/>
      <c r="E7" s="181"/>
      <c r="F7" s="181"/>
      <c r="G7" s="181"/>
      <c r="H7" s="181"/>
      <c r="I7" s="181"/>
      <c r="J7" s="182"/>
    </row>
    <row r="8" spans="1:10" ht="12.75">
      <c r="A8" s="16" t="s">
        <v>22</v>
      </c>
      <c r="B8" s="11"/>
      <c r="C8" s="12"/>
      <c r="D8" s="12"/>
      <c r="E8" s="13"/>
      <c r="F8" s="14"/>
      <c r="G8" s="14"/>
      <c r="H8" s="13"/>
      <c r="I8" s="13"/>
      <c r="J8" s="15"/>
    </row>
    <row r="9" spans="1:10" ht="51">
      <c r="A9" s="2" t="s">
        <v>23</v>
      </c>
      <c r="B9" s="3">
        <v>11</v>
      </c>
      <c r="C9" s="3">
        <v>11</v>
      </c>
      <c r="D9" s="3">
        <f>C9-B9</f>
        <v>0</v>
      </c>
      <c r="E9" s="17">
        <f>C9/B9</f>
        <v>1</v>
      </c>
      <c r="F9" s="18">
        <v>5214000</v>
      </c>
      <c r="G9" s="55">
        <v>2810056.47</v>
      </c>
      <c r="H9" s="17">
        <f>G9/F9</f>
        <v>0.5389444706559264</v>
      </c>
      <c r="I9" s="17"/>
      <c r="J9" s="154" t="s">
        <v>94</v>
      </c>
    </row>
    <row r="10" spans="1:10" ht="25.5">
      <c r="A10" s="2" t="s">
        <v>24</v>
      </c>
      <c r="B10" s="54">
        <v>253</v>
      </c>
      <c r="C10" s="1">
        <v>253</v>
      </c>
      <c r="D10" s="3">
        <f aca="true" t="shared" si="0" ref="D10:D17">C10-B10</f>
        <v>0</v>
      </c>
      <c r="E10" s="17">
        <f aca="true" t="shared" si="1" ref="E10:E17">C10/B10</f>
        <v>1</v>
      </c>
      <c r="F10" s="20">
        <v>2386606.5</v>
      </c>
      <c r="G10" s="56">
        <v>2334866.7</v>
      </c>
      <c r="H10" s="17">
        <f>G10/F10</f>
        <v>0.9783207663265814</v>
      </c>
      <c r="I10" s="19"/>
      <c r="J10" s="155" t="s">
        <v>95</v>
      </c>
    </row>
    <row r="11" spans="1:10" ht="12.75">
      <c r="A11" s="10" t="s">
        <v>25</v>
      </c>
      <c r="B11" s="21"/>
      <c r="C11" s="7"/>
      <c r="D11" s="3"/>
      <c r="E11" s="17"/>
      <c r="F11" s="23"/>
      <c r="G11" s="23"/>
      <c r="H11" s="17"/>
      <c r="I11" s="22"/>
      <c r="J11" s="8"/>
    </row>
    <row r="12" spans="1:10" ht="38.25">
      <c r="A12" s="2" t="s">
        <v>26</v>
      </c>
      <c r="B12" s="3"/>
      <c r="C12" s="3"/>
      <c r="D12" s="3"/>
      <c r="E12" s="17"/>
      <c r="F12" s="18"/>
      <c r="G12" s="18"/>
      <c r="H12" s="17"/>
      <c r="I12" s="17"/>
      <c r="J12" s="3"/>
    </row>
    <row r="13" spans="1:10" ht="51">
      <c r="A13" s="2" t="s">
        <v>27</v>
      </c>
      <c r="B13" s="4"/>
      <c r="C13" s="4"/>
      <c r="D13" s="3"/>
      <c r="E13" s="17"/>
      <c r="F13" s="26">
        <v>80791.44</v>
      </c>
      <c r="G13" s="26">
        <v>80791.44</v>
      </c>
      <c r="H13" s="17">
        <f>G13/F13</f>
        <v>1</v>
      </c>
      <c r="I13" s="25"/>
      <c r="J13" s="4"/>
    </row>
    <row r="14" spans="1:10" ht="47.25" customHeight="1">
      <c r="A14" s="2" t="s">
        <v>28</v>
      </c>
      <c r="B14" s="4"/>
      <c r="C14" s="4"/>
      <c r="D14" s="3"/>
      <c r="E14" s="17"/>
      <c r="F14" s="26">
        <v>70000000</v>
      </c>
      <c r="G14" s="26">
        <v>4774.22</v>
      </c>
      <c r="H14" s="17">
        <f>G14/F14</f>
        <v>6.820314285714286E-05</v>
      </c>
      <c r="I14" s="25"/>
      <c r="J14" s="153" t="s">
        <v>244</v>
      </c>
    </row>
    <row r="15" spans="1:10" ht="25.5">
      <c r="A15" s="2" t="s">
        <v>29</v>
      </c>
      <c r="B15" s="4">
        <v>12.7312</v>
      </c>
      <c r="C15" s="4">
        <v>8.4</v>
      </c>
      <c r="D15" s="3">
        <f t="shared" si="0"/>
        <v>-4.331199999999999</v>
      </c>
      <c r="E15" s="17">
        <f t="shared" si="1"/>
        <v>0.6597964056805329</v>
      </c>
      <c r="F15" s="26"/>
      <c r="G15" s="26"/>
      <c r="H15" s="17"/>
      <c r="I15" s="25"/>
      <c r="J15" s="4"/>
    </row>
    <row r="16" spans="1:10" ht="38.25">
      <c r="A16" s="2" t="s">
        <v>30</v>
      </c>
      <c r="B16" s="4">
        <v>3</v>
      </c>
      <c r="C16" s="4">
        <v>5</v>
      </c>
      <c r="D16" s="3">
        <f t="shared" si="0"/>
        <v>2</v>
      </c>
      <c r="E16" s="17">
        <f t="shared" si="1"/>
        <v>1.6666666666666667</v>
      </c>
      <c r="F16" s="26"/>
      <c r="G16" s="26"/>
      <c r="H16" s="17"/>
      <c r="I16" s="25"/>
      <c r="J16" s="4"/>
    </row>
    <row r="17" spans="1:10" ht="33.75">
      <c r="A17" s="2" t="s">
        <v>31</v>
      </c>
      <c r="B17" s="4">
        <v>2</v>
      </c>
      <c r="C17" s="4">
        <v>10</v>
      </c>
      <c r="D17" s="3">
        <f t="shared" si="0"/>
        <v>8</v>
      </c>
      <c r="E17" s="17">
        <f t="shared" si="1"/>
        <v>5</v>
      </c>
      <c r="F17" s="26"/>
      <c r="G17" s="26"/>
      <c r="H17" s="17"/>
      <c r="I17" s="25"/>
      <c r="J17" s="153" t="s">
        <v>334</v>
      </c>
    </row>
    <row r="18" spans="1:10" ht="38.25">
      <c r="A18" s="2" t="s">
        <v>11</v>
      </c>
      <c r="B18" s="4"/>
      <c r="C18" s="4"/>
      <c r="D18" s="4"/>
      <c r="E18" s="17"/>
      <c r="F18" s="25">
        <f>F19/F362</f>
        <v>0.29383571069369896</v>
      </c>
      <c r="G18" s="25">
        <f>G19/G362</f>
        <v>0.044159565098457795</v>
      </c>
      <c r="H18" s="25"/>
      <c r="I18" s="25"/>
      <c r="J18" s="4"/>
    </row>
    <row r="19" spans="1:10" ht="12.75">
      <c r="A19" s="5" t="s">
        <v>32</v>
      </c>
      <c r="B19" s="30">
        <f>SUM(B9:B17)</f>
        <v>281.7312</v>
      </c>
      <c r="C19" s="30">
        <f>SUM(C9:C17)</f>
        <v>287.4</v>
      </c>
      <c r="D19" s="30">
        <f>C19-B19</f>
        <v>5.668799999999976</v>
      </c>
      <c r="E19" s="27">
        <f>C19/B19</f>
        <v>1.0201213071182744</v>
      </c>
      <c r="F19" s="31">
        <f>SUM(F9:F14)</f>
        <v>77681397.94</v>
      </c>
      <c r="G19" s="31">
        <f>SUM(G9:G14)</f>
        <v>5230488.83</v>
      </c>
      <c r="H19" s="27">
        <f>G19/F19</f>
        <v>0.06733257856713591</v>
      </c>
      <c r="I19" s="27">
        <v>1.5</v>
      </c>
      <c r="J19" s="27"/>
    </row>
    <row r="20" spans="1:10" ht="12.75">
      <c r="A20" s="178" t="s">
        <v>35</v>
      </c>
      <c r="B20" s="179"/>
      <c r="C20" s="179"/>
      <c r="D20" s="179"/>
      <c r="E20" s="179"/>
      <c r="F20" s="179"/>
      <c r="G20" s="179"/>
      <c r="H20" s="179"/>
      <c r="I20" s="179"/>
      <c r="J20" s="180"/>
    </row>
    <row r="21" spans="1:10" ht="12.75">
      <c r="A21" s="38" t="s">
        <v>65</v>
      </c>
      <c r="B21" s="4"/>
      <c r="C21" s="4"/>
      <c r="D21" s="4"/>
      <c r="E21" s="25"/>
      <c r="F21" s="26"/>
      <c r="G21" s="26"/>
      <c r="H21" s="25"/>
      <c r="I21" s="25"/>
      <c r="J21" s="4"/>
    </row>
    <row r="22" spans="1:10" ht="25.5">
      <c r="A22" s="39" t="s">
        <v>66</v>
      </c>
      <c r="B22" s="4"/>
      <c r="C22" s="4"/>
      <c r="D22" s="4"/>
      <c r="E22" s="25"/>
      <c r="F22" s="26">
        <v>1138497.9</v>
      </c>
      <c r="G22" s="26">
        <v>1138497.9</v>
      </c>
      <c r="H22" s="17">
        <f aca="true" t="shared" si="2" ref="H22:H28">G22/F22</f>
        <v>1</v>
      </c>
      <c r="I22" s="25"/>
      <c r="J22" s="4"/>
    </row>
    <row r="23" spans="1:10" ht="117.75" customHeight="1">
      <c r="A23" s="39" t="s">
        <v>72</v>
      </c>
      <c r="B23" s="4">
        <v>1</v>
      </c>
      <c r="C23" s="4">
        <v>1</v>
      </c>
      <c r="D23" s="3">
        <f>C23-B23</f>
        <v>0</v>
      </c>
      <c r="E23" s="17">
        <f>C23/B23</f>
        <v>1</v>
      </c>
      <c r="F23" s="26">
        <v>5885800</v>
      </c>
      <c r="G23" s="26">
        <v>5885800</v>
      </c>
      <c r="H23" s="17">
        <f t="shared" si="2"/>
        <v>1</v>
      </c>
      <c r="I23" s="25"/>
      <c r="J23" s="4"/>
    </row>
    <row r="24" spans="1:10" ht="12.75">
      <c r="A24" s="40" t="s">
        <v>67</v>
      </c>
      <c r="B24" s="4"/>
      <c r="C24" s="4"/>
      <c r="D24" s="4"/>
      <c r="E24" s="25"/>
      <c r="F24" s="26"/>
      <c r="G24" s="26"/>
      <c r="H24" s="17"/>
      <c r="I24" s="25"/>
      <c r="J24" s="4"/>
    </row>
    <row r="25" spans="1:10" ht="89.25">
      <c r="A25" s="6" t="s">
        <v>68</v>
      </c>
      <c r="B25" s="4"/>
      <c r="C25" s="4"/>
      <c r="D25" s="4"/>
      <c r="E25" s="25"/>
      <c r="F25" s="26">
        <v>1025638.88</v>
      </c>
      <c r="G25" s="26">
        <v>1025638.88</v>
      </c>
      <c r="H25" s="17">
        <f t="shared" si="2"/>
        <v>1</v>
      </c>
      <c r="I25" s="25"/>
      <c r="J25" s="4"/>
    </row>
    <row r="26" spans="1:10" ht="89.25">
      <c r="A26" s="6" t="s">
        <v>69</v>
      </c>
      <c r="B26" s="4"/>
      <c r="C26" s="4"/>
      <c r="D26" s="4"/>
      <c r="E26" s="25"/>
      <c r="F26" s="26">
        <v>119794.79</v>
      </c>
      <c r="G26" s="26">
        <v>100916.22</v>
      </c>
      <c r="H26" s="17">
        <f t="shared" si="2"/>
        <v>0.8424090897442201</v>
      </c>
      <c r="I26" s="25"/>
      <c r="J26" s="4"/>
    </row>
    <row r="27" spans="1:10" ht="38.25">
      <c r="A27" s="6" t="s">
        <v>70</v>
      </c>
      <c r="B27" s="4"/>
      <c r="C27" s="4"/>
      <c r="D27" s="4"/>
      <c r="E27" s="25"/>
      <c r="F27" s="26">
        <v>71972</v>
      </c>
      <c r="G27" s="26">
        <v>71972</v>
      </c>
      <c r="H27" s="17">
        <f t="shared" si="2"/>
        <v>1</v>
      </c>
      <c r="I27" s="25"/>
      <c r="J27" s="4"/>
    </row>
    <row r="28" spans="1:10" ht="25.5">
      <c r="A28" s="6" t="s">
        <v>71</v>
      </c>
      <c r="B28" s="4"/>
      <c r="C28" s="4"/>
      <c r="D28" s="4"/>
      <c r="E28" s="25"/>
      <c r="F28" s="26">
        <v>719935.24</v>
      </c>
      <c r="G28" s="26">
        <v>629596.83</v>
      </c>
      <c r="H28" s="17">
        <f t="shared" si="2"/>
        <v>0.8745186997652733</v>
      </c>
      <c r="I28" s="25"/>
      <c r="J28" s="4"/>
    </row>
    <row r="29" spans="1:10" ht="38.25">
      <c r="A29" s="6" t="s">
        <v>73</v>
      </c>
      <c r="B29" s="4">
        <v>8.97</v>
      </c>
      <c r="C29" s="53">
        <v>7.5</v>
      </c>
      <c r="D29" s="3">
        <f>C29-B29</f>
        <v>-1.4700000000000006</v>
      </c>
      <c r="E29" s="17">
        <f>C29/B29</f>
        <v>0.8361204013377925</v>
      </c>
      <c r="F29" s="26"/>
      <c r="G29" s="26"/>
      <c r="H29" s="25"/>
      <c r="I29" s="25"/>
      <c r="J29" s="4"/>
    </row>
    <row r="30" spans="1:10" ht="38.25">
      <c r="A30" s="6" t="s">
        <v>74</v>
      </c>
      <c r="B30" s="4">
        <v>21</v>
      </c>
      <c r="C30" s="53">
        <v>28.6</v>
      </c>
      <c r="D30" s="3">
        <f aca="true" t="shared" si="3" ref="D30:D38">C30-B30</f>
        <v>7.600000000000001</v>
      </c>
      <c r="E30" s="17">
        <f aca="true" t="shared" si="4" ref="E30:E38">C30/B30</f>
        <v>1.361904761904762</v>
      </c>
      <c r="F30" s="26"/>
      <c r="G30" s="26"/>
      <c r="H30" s="25"/>
      <c r="I30" s="25"/>
      <c r="J30" s="4"/>
    </row>
    <row r="31" spans="1:10" ht="38.25">
      <c r="A31" s="6" t="s">
        <v>75</v>
      </c>
      <c r="B31" s="4">
        <v>0.21</v>
      </c>
      <c r="C31" s="53">
        <v>0.19</v>
      </c>
      <c r="D31" s="3">
        <f t="shared" si="3"/>
        <v>-0.01999999999999999</v>
      </c>
      <c r="E31" s="17">
        <f t="shared" si="4"/>
        <v>0.9047619047619048</v>
      </c>
      <c r="F31" s="26"/>
      <c r="G31" s="26"/>
      <c r="H31" s="25"/>
      <c r="I31" s="25"/>
      <c r="J31" s="4"/>
    </row>
    <row r="32" spans="1:10" ht="38.25">
      <c r="A32" s="6" t="s">
        <v>76</v>
      </c>
      <c r="B32" s="4">
        <v>8.54</v>
      </c>
      <c r="C32" s="53">
        <v>8.85</v>
      </c>
      <c r="D32" s="3">
        <f t="shared" si="3"/>
        <v>0.3100000000000005</v>
      </c>
      <c r="E32" s="17">
        <f t="shared" si="4"/>
        <v>1.0362997658079627</v>
      </c>
      <c r="F32" s="26"/>
      <c r="G32" s="26"/>
      <c r="H32" s="25"/>
      <c r="I32" s="25"/>
      <c r="J32" s="4"/>
    </row>
    <row r="33" spans="1:10" ht="38.25">
      <c r="A33" s="6" t="s">
        <v>77</v>
      </c>
      <c r="B33" s="4">
        <v>0.214</v>
      </c>
      <c r="C33" s="53">
        <v>0.173</v>
      </c>
      <c r="D33" s="3">
        <f t="shared" si="3"/>
        <v>-0.04100000000000001</v>
      </c>
      <c r="E33" s="17">
        <f t="shared" si="4"/>
        <v>0.808411214953271</v>
      </c>
      <c r="F33" s="26"/>
      <c r="G33" s="26"/>
      <c r="H33" s="25"/>
      <c r="I33" s="25"/>
      <c r="J33" s="4"/>
    </row>
    <row r="34" spans="1:10" ht="38.25">
      <c r="A34" s="6" t="s">
        <v>78</v>
      </c>
      <c r="B34" s="4">
        <v>25.96</v>
      </c>
      <c r="C34" s="53">
        <v>21.09</v>
      </c>
      <c r="D34" s="3">
        <f t="shared" si="3"/>
        <v>-4.870000000000001</v>
      </c>
      <c r="E34" s="17">
        <f t="shared" si="4"/>
        <v>0.8124036979969183</v>
      </c>
      <c r="F34" s="26"/>
      <c r="G34" s="26"/>
      <c r="H34" s="25"/>
      <c r="I34" s="25"/>
      <c r="J34" s="4"/>
    </row>
    <row r="35" spans="1:10" ht="38.25">
      <c r="A35" s="6" t="s">
        <v>79</v>
      </c>
      <c r="B35" s="4">
        <v>0.487</v>
      </c>
      <c r="C35" s="53">
        <v>0.383</v>
      </c>
      <c r="D35" s="3">
        <f t="shared" si="3"/>
        <v>-0.10399999999999998</v>
      </c>
      <c r="E35" s="17">
        <f t="shared" si="4"/>
        <v>0.7864476386036962</v>
      </c>
      <c r="F35" s="26"/>
      <c r="G35" s="26"/>
      <c r="H35" s="25"/>
      <c r="I35" s="25"/>
      <c r="J35" s="4"/>
    </row>
    <row r="36" spans="1:10" ht="38.25">
      <c r="A36" s="6" t="s">
        <v>80</v>
      </c>
      <c r="B36" s="4">
        <v>0.417</v>
      </c>
      <c r="C36" s="53">
        <v>0.33</v>
      </c>
      <c r="D36" s="3">
        <f t="shared" si="3"/>
        <v>-0.08699999999999997</v>
      </c>
      <c r="E36" s="17">
        <f t="shared" si="4"/>
        <v>0.7913669064748202</v>
      </c>
      <c r="F36" s="26"/>
      <c r="G36" s="26"/>
      <c r="H36" s="25"/>
      <c r="I36" s="25"/>
      <c r="J36" s="4"/>
    </row>
    <row r="37" spans="1:10" ht="38.25">
      <c r="A37" s="6" t="s">
        <v>81</v>
      </c>
      <c r="B37" s="4">
        <v>0.443</v>
      </c>
      <c r="C37" s="53">
        <v>0.605</v>
      </c>
      <c r="D37" s="3">
        <f t="shared" si="3"/>
        <v>0.16199999999999998</v>
      </c>
      <c r="E37" s="17">
        <f t="shared" si="4"/>
        <v>1.36568848758465</v>
      </c>
      <c r="F37" s="26"/>
      <c r="G37" s="26"/>
      <c r="H37" s="25"/>
      <c r="I37" s="25"/>
      <c r="J37" s="4"/>
    </row>
    <row r="38" spans="1:10" ht="38.25">
      <c r="A38" s="6" t="s">
        <v>82</v>
      </c>
      <c r="B38" s="4">
        <v>0.402</v>
      </c>
      <c r="C38" s="53">
        <v>0.338</v>
      </c>
      <c r="D38" s="3">
        <f t="shared" si="3"/>
        <v>-0.064</v>
      </c>
      <c r="E38" s="17">
        <f t="shared" si="4"/>
        <v>0.8407960199004976</v>
      </c>
      <c r="F38" s="26"/>
      <c r="G38" s="26"/>
      <c r="H38" s="25"/>
      <c r="I38" s="25"/>
      <c r="J38" s="4"/>
    </row>
    <row r="39" spans="1:10" ht="38.25">
      <c r="A39" s="2" t="s">
        <v>11</v>
      </c>
      <c r="B39" s="4"/>
      <c r="C39" s="4"/>
      <c r="D39" s="4"/>
      <c r="E39" s="25"/>
      <c r="F39" s="25">
        <f>F40/F362</f>
        <v>0.03389807056189268</v>
      </c>
      <c r="G39" s="25">
        <f>G40/G362</f>
        <v>0.07473853989300917</v>
      </c>
      <c r="H39" s="25"/>
      <c r="I39" s="25"/>
      <c r="J39" s="4"/>
    </row>
    <row r="40" spans="1:10" ht="12.75">
      <c r="A40" s="5" t="s">
        <v>49</v>
      </c>
      <c r="B40" s="30">
        <f>SUM(B22:B38)</f>
        <v>67.643</v>
      </c>
      <c r="C40" s="30">
        <f>SUM(C22:C38)</f>
        <v>69.059</v>
      </c>
      <c r="D40" s="30">
        <f>C40-B40</f>
        <v>1.4159999999999968</v>
      </c>
      <c r="E40" s="27">
        <f>C40/B40</f>
        <v>1.0209334299188386</v>
      </c>
      <c r="F40" s="31">
        <f>SUM(F22:F28)</f>
        <v>8961638.81</v>
      </c>
      <c r="G40" s="31">
        <f>SUM(G22:G28)</f>
        <v>8852421.83</v>
      </c>
      <c r="H40" s="27">
        <f>G40/F40</f>
        <v>0.9878128339787441</v>
      </c>
      <c r="I40" s="27">
        <f>E40/H40</f>
        <v>1.0335292221368397</v>
      </c>
      <c r="J40" s="27"/>
    </row>
    <row r="41" spans="1:10" ht="24.75" customHeight="1">
      <c r="A41" s="178" t="s">
        <v>36</v>
      </c>
      <c r="B41" s="179"/>
      <c r="C41" s="179"/>
      <c r="D41" s="179"/>
      <c r="E41" s="179"/>
      <c r="F41" s="179"/>
      <c r="G41" s="179"/>
      <c r="H41" s="179"/>
      <c r="I41" s="179"/>
      <c r="J41" s="180"/>
    </row>
    <row r="42" spans="1:10" ht="12.75">
      <c r="A42" s="38" t="s">
        <v>22</v>
      </c>
      <c r="B42" s="4"/>
      <c r="C42" s="4"/>
      <c r="D42" s="4"/>
      <c r="E42" s="25"/>
      <c r="F42" s="26"/>
      <c r="G42" s="26"/>
      <c r="H42" s="25"/>
      <c r="I42" s="25"/>
      <c r="J42" s="4"/>
    </row>
    <row r="43" spans="1:10" ht="51">
      <c r="A43" s="2" t="s">
        <v>93</v>
      </c>
      <c r="B43" s="4"/>
      <c r="C43" s="4"/>
      <c r="D43" s="4"/>
      <c r="E43" s="25"/>
      <c r="F43" s="26">
        <v>25000</v>
      </c>
      <c r="G43" s="52">
        <v>17772.16</v>
      </c>
      <c r="H43" s="17">
        <f>G43/F43</f>
        <v>0.7108864</v>
      </c>
      <c r="I43" s="25"/>
      <c r="J43" s="58" t="s">
        <v>96</v>
      </c>
    </row>
    <row r="44" spans="1:10" ht="76.5">
      <c r="A44" s="2" t="s">
        <v>350</v>
      </c>
      <c r="B44" s="4"/>
      <c r="C44" s="4"/>
      <c r="D44" s="4"/>
      <c r="E44" s="25"/>
      <c r="F44" s="26">
        <v>175000</v>
      </c>
      <c r="G44" s="52">
        <v>174720</v>
      </c>
      <c r="H44" s="17">
        <f>G44/F44</f>
        <v>0.9984</v>
      </c>
      <c r="I44" s="25"/>
      <c r="J44" s="58" t="s">
        <v>96</v>
      </c>
    </row>
    <row r="45" spans="1:10" ht="89.25">
      <c r="A45" s="2" t="s">
        <v>351</v>
      </c>
      <c r="B45" s="4"/>
      <c r="C45" s="4"/>
      <c r="D45" s="3"/>
      <c r="E45" s="17"/>
      <c r="F45" s="26">
        <v>20323.44</v>
      </c>
      <c r="G45" s="52">
        <v>20323.44</v>
      </c>
      <c r="H45" s="17">
        <f>G45/F45</f>
        <v>1</v>
      </c>
      <c r="I45" s="25"/>
      <c r="J45" s="4"/>
    </row>
    <row r="46" spans="1:10" ht="38.25">
      <c r="A46" s="2" t="s">
        <v>92</v>
      </c>
      <c r="B46" s="4">
        <v>208</v>
      </c>
      <c r="C46" s="4">
        <v>208</v>
      </c>
      <c r="D46" s="3">
        <f>C46-B46</f>
        <v>0</v>
      </c>
      <c r="E46" s="17">
        <f>C46/B46</f>
        <v>1</v>
      </c>
      <c r="F46" s="26"/>
      <c r="G46" s="26"/>
      <c r="H46" s="25"/>
      <c r="I46" s="25"/>
      <c r="J46" s="4"/>
    </row>
    <row r="47" spans="1:10" ht="38.25">
      <c r="A47" s="2" t="s">
        <v>11</v>
      </c>
      <c r="B47" s="4"/>
      <c r="C47" s="4"/>
      <c r="D47" s="4"/>
      <c r="E47" s="25"/>
      <c r="F47" s="25">
        <f>F48/F362</f>
        <v>0.0008333899272111959</v>
      </c>
      <c r="G47" s="25">
        <f>G48/G362</f>
        <v>0.0017967430287328145</v>
      </c>
      <c r="H47" s="25"/>
      <c r="I47" s="25"/>
      <c r="J47" s="4"/>
    </row>
    <row r="48" spans="1:10" ht="12.75">
      <c r="A48" s="5" t="s">
        <v>50</v>
      </c>
      <c r="B48" s="30">
        <f>B46</f>
        <v>208</v>
      </c>
      <c r="C48" s="30">
        <f>C46</f>
        <v>208</v>
      </c>
      <c r="D48" s="30">
        <f>C48-B48</f>
        <v>0</v>
      </c>
      <c r="E48" s="27">
        <f>C48/B48</f>
        <v>1</v>
      </c>
      <c r="F48" s="31">
        <f>SUM(F43:F45)</f>
        <v>220323.44</v>
      </c>
      <c r="G48" s="31">
        <f>SUM(G43:G45)</f>
        <v>212815.6</v>
      </c>
      <c r="H48" s="27">
        <f>G48/F48</f>
        <v>0.9659235531180886</v>
      </c>
      <c r="I48" s="27">
        <f>E48/H48</f>
        <v>1.0352786167931298</v>
      </c>
      <c r="J48" s="27"/>
    </row>
    <row r="49" spans="1:10" ht="24.75" customHeight="1">
      <c r="A49" s="178" t="s">
        <v>37</v>
      </c>
      <c r="B49" s="179"/>
      <c r="C49" s="179"/>
      <c r="D49" s="179"/>
      <c r="E49" s="179"/>
      <c r="F49" s="179"/>
      <c r="G49" s="179"/>
      <c r="H49" s="179"/>
      <c r="I49" s="179"/>
      <c r="J49" s="180"/>
    </row>
    <row r="50" spans="1:10" ht="12.75">
      <c r="A50" s="38" t="s">
        <v>22</v>
      </c>
      <c r="B50" s="4"/>
      <c r="C50" s="4"/>
      <c r="D50" s="4"/>
      <c r="E50" s="25"/>
      <c r="F50" s="26"/>
      <c r="G50" s="26"/>
      <c r="H50" s="25"/>
      <c r="I50" s="25"/>
      <c r="J50" s="4"/>
    </row>
    <row r="51" spans="1:10" ht="38.25">
      <c r="A51" s="2" t="s">
        <v>83</v>
      </c>
      <c r="B51" s="4">
        <v>1</v>
      </c>
      <c r="C51" s="4">
        <v>1</v>
      </c>
      <c r="D51" s="3">
        <f>C51-B51</f>
        <v>0</v>
      </c>
      <c r="E51" s="17">
        <f>C51/B51</f>
        <v>1</v>
      </c>
      <c r="F51" s="26">
        <v>299482.87</v>
      </c>
      <c r="G51" s="26">
        <v>299482.87</v>
      </c>
      <c r="H51" s="25">
        <f>G51/F51</f>
        <v>1</v>
      </c>
      <c r="I51" s="25"/>
      <c r="J51" s="4"/>
    </row>
    <row r="52" spans="1:10" ht="38.25">
      <c r="A52" s="2" t="s">
        <v>11</v>
      </c>
      <c r="B52" s="4"/>
      <c r="C52" s="4"/>
      <c r="D52" s="4"/>
      <c r="E52" s="25"/>
      <c r="F52" s="25">
        <f>F53/F362</f>
        <v>0.0011328164049649008</v>
      </c>
      <c r="G52" s="25">
        <f>G53/G362</f>
        <v>0.002528450728693741</v>
      </c>
      <c r="H52" s="25"/>
      <c r="I52" s="25"/>
      <c r="J52" s="4"/>
    </row>
    <row r="53" spans="1:10" ht="12.75">
      <c r="A53" s="5" t="s">
        <v>51</v>
      </c>
      <c r="B53" s="30">
        <f>B51</f>
        <v>1</v>
      </c>
      <c r="C53" s="30">
        <f aca="true" t="shared" si="5" ref="C53:H53">C51</f>
        <v>1</v>
      </c>
      <c r="D53" s="30">
        <f t="shared" si="5"/>
        <v>0</v>
      </c>
      <c r="E53" s="27">
        <f t="shared" si="5"/>
        <v>1</v>
      </c>
      <c r="F53" s="31">
        <f t="shared" si="5"/>
        <v>299482.87</v>
      </c>
      <c r="G53" s="31">
        <f t="shared" si="5"/>
        <v>299482.87</v>
      </c>
      <c r="H53" s="27">
        <f t="shared" si="5"/>
        <v>1</v>
      </c>
      <c r="I53" s="27">
        <f>E53/H53</f>
        <v>1</v>
      </c>
      <c r="J53" s="27"/>
    </row>
    <row r="54" spans="1:10" ht="12.75">
      <c r="A54" s="178" t="s">
        <v>38</v>
      </c>
      <c r="B54" s="179"/>
      <c r="C54" s="179"/>
      <c r="D54" s="179"/>
      <c r="E54" s="179"/>
      <c r="F54" s="179"/>
      <c r="G54" s="179"/>
      <c r="H54" s="179"/>
      <c r="I54" s="179"/>
      <c r="J54" s="180"/>
    </row>
    <row r="55" spans="1:10" ht="13.5">
      <c r="A55" s="74" t="s">
        <v>172</v>
      </c>
      <c r="B55" s="6"/>
      <c r="C55" s="6"/>
      <c r="D55" s="6"/>
      <c r="E55" s="75"/>
      <c r="F55" s="76"/>
      <c r="G55" s="76"/>
      <c r="H55" s="50"/>
      <c r="I55" s="75"/>
      <c r="J55" s="6"/>
    </row>
    <row r="56" spans="1:10" ht="12.75">
      <c r="A56" s="6" t="s">
        <v>173</v>
      </c>
      <c r="B56" s="70"/>
      <c r="C56" s="53"/>
      <c r="D56" s="70"/>
      <c r="E56" s="50"/>
      <c r="F56" s="52">
        <v>196339</v>
      </c>
      <c r="G56" s="52">
        <v>196339</v>
      </c>
      <c r="H56" s="50">
        <f>G56/F56</f>
        <v>1</v>
      </c>
      <c r="I56" s="50"/>
      <c r="J56" s="61"/>
    </row>
    <row r="57" spans="1:10" ht="12.75">
      <c r="A57" s="6" t="s">
        <v>174</v>
      </c>
      <c r="B57" s="70"/>
      <c r="C57" s="53"/>
      <c r="D57" s="70"/>
      <c r="E57" s="50"/>
      <c r="F57" s="52">
        <v>36700</v>
      </c>
      <c r="G57" s="52">
        <v>36700</v>
      </c>
      <c r="H57" s="50">
        <f>G57/F57</f>
        <v>1</v>
      </c>
      <c r="I57" s="50"/>
      <c r="J57" s="61"/>
    </row>
    <row r="58" spans="1:10" ht="12.75">
      <c r="A58" s="6" t="s">
        <v>175</v>
      </c>
      <c r="B58" s="70"/>
      <c r="C58" s="53"/>
      <c r="D58" s="70"/>
      <c r="E58" s="50"/>
      <c r="F58" s="52">
        <v>64025</v>
      </c>
      <c r="G58" s="52">
        <v>64025</v>
      </c>
      <c r="H58" s="50">
        <f>G58/F58</f>
        <v>1</v>
      </c>
      <c r="I58" s="50"/>
      <c r="J58" s="61"/>
    </row>
    <row r="59" spans="1:10" ht="25.5">
      <c r="A59" s="6" t="s">
        <v>176</v>
      </c>
      <c r="B59" s="70"/>
      <c r="C59" s="53"/>
      <c r="D59" s="70"/>
      <c r="E59" s="50"/>
      <c r="F59" s="52">
        <v>27536</v>
      </c>
      <c r="G59" s="52">
        <v>27536</v>
      </c>
      <c r="H59" s="50">
        <f>G59/F59</f>
        <v>1</v>
      </c>
      <c r="I59" s="50"/>
      <c r="J59" s="61"/>
    </row>
    <row r="60" spans="1:10" ht="38.25" customHeight="1">
      <c r="A60" s="6" t="s">
        <v>177</v>
      </c>
      <c r="B60" s="70">
        <v>5</v>
      </c>
      <c r="C60" s="53">
        <v>2</v>
      </c>
      <c r="D60" s="70">
        <f>C60-B60</f>
        <v>-3</v>
      </c>
      <c r="E60" s="50">
        <f>B60/C60</f>
        <v>2.5</v>
      </c>
      <c r="F60" s="77"/>
      <c r="G60" s="77"/>
      <c r="H60" s="78"/>
      <c r="I60" s="78"/>
      <c r="J60" s="61" t="s">
        <v>178</v>
      </c>
    </row>
    <row r="61" spans="1:10" ht="39.75" customHeight="1">
      <c r="A61" s="6" t="s">
        <v>179</v>
      </c>
      <c r="B61" s="70">
        <v>5</v>
      </c>
      <c r="C61" s="53">
        <v>1</v>
      </c>
      <c r="D61" s="70">
        <f>C61-B61</f>
        <v>-4</v>
      </c>
      <c r="E61" s="50">
        <f>B61/C61</f>
        <v>5</v>
      </c>
      <c r="F61" s="77"/>
      <c r="G61" s="77"/>
      <c r="H61" s="78"/>
      <c r="I61" s="78"/>
      <c r="J61" s="61" t="s">
        <v>178</v>
      </c>
    </row>
    <row r="62" spans="1:10" ht="39" customHeight="1">
      <c r="A62" s="6" t="s">
        <v>180</v>
      </c>
      <c r="B62" s="70">
        <v>6</v>
      </c>
      <c r="C62" s="53">
        <v>2</v>
      </c>
      <c r="D62" s="70">
        <f>C62-B62</f>
        <v>-4</v>
      </c>
      <c r="E62" s="50">
        <f>+B62/C62</f>
        <v>3</v>
      </c>
      <c r="F62" s="77"/>
      <c r="G62" s="77"/>
      <c r="H62" s="78"/>
      <c r="I62" s="78"/>
      <c r="J62" s="61" t="s">
        <v>178</v>
      </c>
    </row>
    <row r="63" spans="1:10" ht="38.25">
      <c r="A63" s="6" t="s">
        <v>181</v>
      </c>
      <c r="B63" s="70">
        <v>3</v>
      </c>
      <c r="C63" s="53">
        <v>3</v>
      </c>
      <c r="D63" s="70">
        <f>C63-B63</f>
        <v>0</v>
      </c>
      <c r="E63" s="50">
        <f>C63/B63</f>
        <v>1</v>
      </c>
      <c r="F63" s="77"/>
      <c r="G63" s="77"/>
      <c r="H63" s="78"/>
      <c r="I63" s="78"/>
      <c r="J63" s="61"/>
    </row>
    <row r="64" spans="1:10" ht="51">
      <c r="A64" s="6" t="s">
        <v>182</v>
      </c>
      <c r="B64" s="70">
        <v>5</v>
      </c>
      <c r="C64" s="53">
        <v>1</v>
      </c>
      <c r="D64" s="70">
        <f>C64-B64</f>
        <v>-4</v>
      </c>
      <c r="E64" s="50">
        <f>+B64/C64</f>
        <v>5</v>
      </c>
      <c r="F64" s="77"/>
      <c r="G64" s="77"/>
      <c r="H64" s="78"/>
      <c r="I64" s="78"/>
      <c r="J64" s="61" t="s">
        <v>178</v>
      </c>
    </row>
    <row r="65" spans="1:10" ht="27">
      <c r="A65" s="74" t="s">
        <v>183</v>
      </c>
      <c r="B65" s="70"/>
      <c r="C65" s="53"/>
      <c r="D65" s="70"/>
      <c r="E65" s="50"/>
      <c r="F65" s="77"/>
      <c r="G65" s="77"/>
      <c r="H65" s="78"/>
      <c r="I65" s="78"/>
      <c r="J65" s="79"/>
    </row>
    <row r="66" spans="1:10" ht="12.75">
      <c r="A66" s="6" t="s">
        <v>173</v>
      </c>
      <c r="B66" s="70"/>
      <c r="C66" s="53"/>
      <c r="D66" s="70"/>
      <c r="E66" s="50"/>
      <c r="F66" s="52">
        <v>63873.1</v>
      </c>
      <c r="G66" s="52">
        <v>63873.1</v>
      </c>
      <c r="H66" s="50">
        <f>G66/F66</f>
        <v>1</v>
      </c>
      <c r="I66" s="50"/>
      <c r="J66" s="61"/>
    </row>
    <row r="67" spans="1:10" ht="12.75">
      <c r="A67" s="6" t="s">
        <v>174</v>
      </c>
      <c r="B67" s="70"/>
      <c r="C67" s="53"/>
      <c r="D67" s="70"/>
      <c r="E67" s="50"/>
      <c r="F67" s="52">
        <v>14166.9</v>
      </c>
      <c r="G67" s="52">
        <v>14166.9</v>
      </c>
      <c r="H67" s="50">
        <f>G67/F67</f>
        <v>1</v>
      </c>
      <c r="I67" s="78"/>
      <c r="J67" s="79"/>
    </row>
    <row r="68" spans="1:10" ht="12.75">
      <c r="A68" s="6" t="s">
        <v>175</v>
      </c>
      <c r="B68" s="70"/>
      <c r="C68" s="53"/>
      <c r="D68" s="70"/>
      <c r="E68" s="50"/>
      <c r="F68" s="52">
        <v>5500</v>
      </c>
      <c r="G68" s="52">
        <v>5500</v>
      </c>
      <c r="H68" s="50">
        <f>G68/F68</f>
        <v>1</v>
      </c>
      <c r="I68" s="78"/>
      <c r="J68" s="79"/>
    </row>
    <row r="69" spans="1:10" ht="12.75">
      <c r="A69" s="6" t="s">
        <v>184</v>
      </c>
      <c r="B69" s="70"/>
      <c r="C69" s="53"/>
      <c r="D69" s="70"/>
      <c r="E69" s="50"/>
      <c r="F69" s="52">
        <v>59820</v>
      </c>
      <c r="G69" s="52">
        <v>59820</v>
      </c>
      <c r="H69" s="50">
        <f>G69/F69</f>
        <v>1</v>
      </c>
      <c r="I69" s="78"/>
      <c r="J69" s="79"/>
    </row>
    <row r="70" spans="1:10" ht="51">
      <c r="A70" s="6" t="s">
        <v>185</v>
      </c>
      <c r="B70" s="70"/>
      <c r="C70" s="53"/>
      <c r="D70" s="70"/>
      <c r="E70" s="50"/>
      <c r="F70" s="52">
        <v>9740</v>
      </c>
      <c r="G70" s="52">
        <v>9740</v>
      </c>
      <c r="H70" s="50">
        <f>G70/F70</f>
        <v>1</v>
      </c>
      <c r="I70" s="78"/>
      <c r="J70" s="79"/>
    </row>
    <row r="71" spans="1:10" ht="39" customHeight="1">
      <c r="A71" s="123" t="s">
        <v>186</v>
      </c>
      <c r="B71" s="70">
        <v>3</v>
      </c>
      <c r="C71" s="53">
        <v>2</v>
      </c>
      <c r="D71" s="70">
        <f aca="true" t="shared" si="6" ref="D71:D82">C71-B71</f>
        <v>-1</v>
      </c>
      <c r="E71" s="50">
        <f>+B71/C71</f>
        <v>1.5</v>
      </c>
      <c r="F71" s="77"/>
      <c r="G71" s="77"/>
      <c r="H71" s="78"/>
      <c r="I71" s="78"/>
      <c r="J71" s="61" t="s">
        <v>178</v>
      </c>
    </row>
    <row r="72" spans="1:10" ht="38.25" customHeight="1">
      <c r="A72" s="123" t="s">
        <v>187</v>
      </c>
      <c r="B72" s="70">
        <v>3</v>
      </c>
      <c r="C72" s="53">
        <v>2</v>
      </c>
      <c r="D72" s="70">
        <f t="shared" si="6"/>
        <v>-1</v>
      </c>
      <c r="E72" s="50">
        <f>+B72/C72</f>
        <v>1.5</v>
      </c>
      <c r="F72" s="77"/>
      <c r="G72" s="77"/>
      <c r="H72" s="78"/>
      <c r="I72" s="78"/>
      <c r="J72" s="61" t="s">
        <v>178</v>
      </c>
    </row>
    <row r="73" spans="1:10" ht="38.25">
      <c r="A73" s="123" t="s">
        <v>188</v>
      </c>
      <c r="B73" s="70">
        <v>5</v>
      </c>
      <c r="C73" s="53">
        <v>5</v>
      </c>
      <c r="D73" s="70">
        <f t="shared" si="6"/>
        <v>0</v>
      </c>
      <c r="E73" s="50">
        <f>C73/B73</f>
        <v>1</v>
      </c>
      <c r="F73" s="80"/>
      <c r="G73" s="80"/>
      <c r="H73" s="50"/>
      <c r="I73" s="50"/>
      <c r="J73" s="71"/>
    </row>
    <row r="74" spans="1:10" ht="38.25" customHeight="1">
      <c r="A74" s="123" t="s">
        <v>189</v>
      </c>
      <c r="B74" s="70">
        <v>3</v>
      </c>
      <c r="C74" s="53">
        <v>1</v>
      </c>
      <c r="D74" s="70">
        <f t="shared" si="6"/>
        <v>-2</v>
      </c>
      <c r="E74" s="50">
        <f>+B74/C74</f>
        <v>3</v>
      </c>
      <c r="F74" s="77"/>
      <c r="G74" s="77"/>
      <c r="H74" s="78"/>
      <c r="I74" s="78"/>
      <c r="J74" s="61" t="s">
        <v>178</v>
      </c>
    </row>
    <row r="75" spans="1:10" ht="39" customHeight="1">
      <c r="A75" s="123" t="s">
        <v>190</v>
      </c>
      <c r="B75" s="70">
        <v>3</v>
      </c>
      <c r="C75" s="53">
        <v>1</v>
      </c>
      <c r="D75" s="70">
        <f t="shared" si="6"/>
        <v>-2</v>
      </c>
      <c r="E75" s="50">
        <f>+B75/C75</f>
        <v>3</v>
      </c>
      <c r="F75" s="77"/>
      <c r="G75" s="77"/>
      <c r="H75" s="78"/>
      <c r="I75" s="78"/>
      <c r="J75" s="61" t="s">
        <v>178</v>
      </c>
    </row>
    <row r="76" spans="1:10" ht="38.25">
      <c r="A76" s="123" t="s">
        <v>191</v>
      </c>
      <c r="B76" s="70">
        <v>4</v>
      </c>
      <c r="C76" s="53">
        <v>4</v>
      </c>
      <c r="D76" s="70">
        <f t="shared" si="6"/>
        <v>0</v>
      </c>
      <c r="E76" s="50">
        <f>C76/B76</f>
        <v>1</v>
      </c>
      <c r="F76" s="77"/>
      <c r="G76" s="77"/>
      <c r="H76" s="78"/>
      <c r="I76" s="78"/>
      <c r="J76" s="71"/>
    </row>
    <row r="77" spans="1:10" ht="45">
      <c r="A77" s="123" t="s">
        <v>192</v>
      </c>
      <c r="B77" s="70">
        <v>6</v>
      </c>
      <c r="C77" s="53">
        <v>0</v>
      </c>
      <c r="D77" s="70">
        <f t="shared" si="6"/>
        <v>-6</v>
      </c>
      <c r="E77" s="50">
        <f>C77/B77</f>
        <v>0</v>
      </c>
      <c r="F77" s="77"/>
      <c r="G77" s="77"/>
      <c r="H77" s="78"/>
      <c r="I77" s="78"/>
      <c r="J77" s="61" t="s">
        <v>193</v>
      </c>
    </row>
    <row r="78" spans="1:10" ht="45">
      <c r="A78" s="123" t="s">
        <v>194</v>
      </c>
      <c r="B78" s="70">
        <v>6</v>
      </c>
      <c r="C78" s="53">
        <v>0</v>
      </c>
      <c r="D78" s="70">
        <f t="shared" si="6"/>
        <v>-6</v>
      </c>
      <c r="E78" s="50">
        <f>C78/B78</f>
        <v>0</v>
      </c>
      <c r="F78" s="77"/>
      <c r="G78" s="77"/>
      <c r="H78" s="78"/>
      <c r="I78" s="78"/>
      <c r="J78" s="61" t="s">
        <v>195</v>
      </c>
    </row>
    <row r="79" spans="1:10" ht="90">
      <c r="A79" s="2" t="s">
        <v>196</v>
      </c>
      <c r="B79" s="70">
        <v>5</v>
      </c>
      <c r="C79" s="53">
        <v>0</v>
      </c>
      <c r="D79" s="70">
        <f t="shared" si="6"/>
        <v>-5</v>
      </c>
      <c r="E79" s="50">
        <f>C79/B79</f>
        <v>0</v>
      </c>
      <c r="F79" s="77"/>
      <c r="G79" s="77"/>
      <c r="H79" s="78"/>
      <c r="I79" s="78"/>
      <c r="J79" s="61" t="s">
        <v>197</v>
      </c>
    </row>
    <row r="80" spans="1:10" ht="38.25" customHeight="1">
      <c r="A80" s="2" t="s">
        <v>198</v>
      </c>
      <c r="B80" s="70">
        <v>6</v>
      </c>
      <c r="C80" s="53">
        <v>3</v>
      </c>
      <c r="D80" s="70">
        <f t="shared" si="6"/>
        <v>-3</v>
      </c>
      <c r="E80" s="50">
        <f>+B80/C80</f>
        <v>2</v>
      </c>
      <c r="F80" s="77"/>
      <c r="G80" s="77"/>
      <c r="H80" s="78"/>
      <c r="I80" s="78"/>
      <c r="J80" s="61" t="s">
        <v>178</v>
      </c>
    </row>
    <row r="81" spans="1:10" ht="51">
      <c r="A81" s="2" t="s">
        <v>199</v>
      </c>
      <c r="B81" s="70">
        <v>1</v>
      </c>
      <c r="C81" s="53">
        <v>1</v>
      </c>
      <c r="D81" s="70">
        <f t="shared" si="6"/>
        <v>0</v>
      </c>
      <c r="E81" s="50">
        <f>C81/B81</f>
        <v>1</v>
      </c>
      <c r="F81" s="77"/>
      <c r="G81" s="77"/>
      <c r="H81" s="78"/>
      <c r="I81" s="78"/>
      <c r="J81" s="81"/>
    </row>
    <row r="82" spans="1:10" ht="25.5">
      <c r="A82" s="2" t="s">
        <v>200</v>
      </c>
      <c r="B82" s="70">
        <v>5</v>
      </c>
      <c r="C82" s="53">
        <v>5</v>
      </c>
      <c r="D82" s="70">
        <f t="shared" si="6"/>
        <v>0</v>
      </c>
      <c r="E82" s="50">
        <f>C82/B82</f>
        <v>1</v>
      </c>
      <c r="F82" s="77"/>
      <c r="G82" s="77"/>
      <c r="H82" s="78"/>
      <c r="I82" s="78"/>
      <c r="J82" s="81"/>
    </row>
    <row r="83" spans="1:10" ht="13.5">
      <c r="A83" s="74" t="s">
        <v>201</v>
      </c>
      <c r="B83" s="6"/>
      <c r="C83" s="6"/>
      <c r="D83" s="6"/>
      <c r="E83" s="75"/>
      <c r="F83" s="76"/>
      <c r="G83" s="76"/>
      <c r="H83" s="75"/>
      <c r="I83" s="75"/>
      <c r="J83" s="6"/>
    </row>
    <row r="84" spans="1:10" ht="25.5">
      <c r="A84" s="6" t="s">
        <v>202</v>
      </c>
      <c r="B84" s="70"/>
      <c r="C84" s="53"/>
      <c r="D84" s="70"/>
      <c r="E84" s="50"/>
      <c r="F84" s="52">
        <v>271200</v>
      </c>
      <c r="G84" s="52">
        <v>271200</v>
      </c>
      <c r="H84" s="50">
        <f>G84/F84</f>
        <v>1</v>
      </c>
      <c r="I84" s="50"/>
      <c r="J84" s="71"/>
    </row>
    <row r="85" spans="1:10" ht="25.5">
      <c r="A85" s="6" t="s">
        <v>203</v>
      </c>
      <c r="B85" s="70"/>
      <c r="C85" s="53"/>
      <c r="D85" s="70"/>
      <c r="E85" s="50"/>
      <c r="F85" s="52">
        <v>135600</v>
      </c>
      <c r="G85" s="52">
        <v>135600</v>
      </c>
      <c r="H85" s="50">
        <f>G85/F85</f>
        <v>1</v>
      </c>
      <c r="I85" s="50"/>
      <c r="J85" s="61"/>
    </row>
    <row r="86" spans="1:10" ht="45.75" customHeight="1">
      <c r="A86" s="6" t="s">
        <v>204</v>
      </c>
      <c r="B86" s="70">
        <v>5</v>
      </c>
      <c r="C86" s="53">
        <v>5</v>
      </c>
      <c r="D86" s="70">
        <f>C86-B86</f>
        <v>0</v>
      </c>
      <c r="E86" s="50">
        <f>C86/B86</f>
        <v>1</v>
      </c>
      <c r="F86" s="77"/>
      <c r="G86" s="77"/>
      <c r="H86" s="78"/>
      <c r="I86" s="78"/>
      <c r="J86" s="71" t="s">
        <v>205</v>
      </c>
    </row>
    <row r="87" spans="1:10" ht="45.75" customHeight="1">
      <c r="A87" s="6" t="s">
        <v>206</v>
      </c>
      <c r="B87" s="70">
        <v>8</v>
      </c>
      <c r="C87" s="53">
        <v>7</v>
      </c>
      <c r="D87" s="70">
        <f>C87-B87</f>
        <v>-1</v>
      </c>
      <c r="E87" s="50">
        <f>C87/B87</f>
        <v>0.875</v>
      </c>
      <c r="F87" s="77"/>
      <c r="G87" s="77"/>
      <c r="H87" s="78"/>
      <c r="I87" s="78"/>
      <c r="J87" s="71" t="s">
        <v>207</v>
      </c>
    </row>
    <row r="88" spans="1:10" ht="38.25">
      <c r="A88" s="6" t="s">
        <v>11</v>
      </c>
      <c r="B88" s="70"/>
      <c r="C88" s="53"/>
      <c r="D88" s="70"/>
      <c r="E88" s="50"/>
      <c r="F88" s="50">
        <f>F89/F362</f>
        <v>0.003345687551984041</v>
      </c>
      <c r="G88" s="50">
        <f>G89/G362</f>
        <v>0.00746758794427746</v>
      </c>
      <c r="H88" s="50"/>
      <c r="I88" s="50"/>
      <c r="J88" s="61"/>
    </row>
    <row r="89" spans="1:10" ht="12.75">
      <c r="A89" s="5" t="s">
        <v>52</v>
      </c>
      <c r="B89" s="72">
        <f>SUM(B55:B88)</f>
        <v>87</v>
      </c>
      <c r="C89" s="72">
        <f>SUM(C55:C88)</f>
        <v>45</v>
      </c>
      <c r="D89" s="72">
        <f>SUM(D55:D88)</f>
        <v>-42</v>
      </c>
      <c r="E89" s="27">
        <f>SUM(E55:E88)/19</f>
        <v>1.756578947368421</v>
      </c>
      <c r="F89" s="31">
        <f>SUM(F55:F85)</f>
        <v>884500</v>
      </c>
      <c r="G89" s="31">
        <f>SUM(G55:G85)</f>
        <v>884500</v>
      </c>
      <c r="H89" s="27">
        <f>G89/F89</f>
        <v>1</v>
      </c>
      <c r="I89" s="27">
        <f>E89/H89</f>
        <v>1.756578947368421</v>
      </c>
      <c r="J89" s="73"/>
    </row>
    <row r="90" spans="1:10" ht="25.5" customHeight="1">
      <c r="A90" s="178" t="s">
        <v>39</v>
      </c>
      <c r="B90" s="179"/>
      <c r="C90" s="179"/>
      <c r="D90" s="179"/>
      <c r="E90" s="179"/>
      <c r="F90" s="179"/>
      <c r="G90" s="179"/>
      <c r="H90" s="179"/>
      <c r="I90" s="179"/>
      <c r="J90" s="180"/>
    </row>
    <row r="91" spans="1:10" ht="12.75">
      <c r="A91" s="63" t="s">
        <v>208</v>
      </c>
      <c r="B91" s="4"/>
      <c r="C91" s="4"/>
      <c r="D91" s="4"/>
      <c r="E91" s="25"/>
      <c r="F91" s="26"/>
      <c r="G91" s="26"/>
      <c r="H91" s="25"/>
      <c r="I91" s="25"/>
      <c r="J91" s="4"/>
    </row>
    <row r="92" spans="1:10" ht="38.25">
      <c r="A92" s="6" t="s">
        <v>210</v>
      </c>
      <c r="B92" s="98"/>
      <c r="C92" s="98"/>
      <c r="D92" s="98"/>
      <c r="E92" s="93"/>
      <c r="F92" s="92">
        <v>5000</v>
      </c>
      <c r="G92" s="92">
        <v>5000</v>
      </c>
      <c r="H92" s="25">
        <f>G92/F92</f>
        <v>1</v>
      </c>
      <c r="I92" s="25"/>
      <c r="J92" s="4"/>
    </row>
    <row r="93" spans="1:10" ht="25.5">
      <c r="A93" s="6" t="s">
        <v>211</v>
      </c>
      <c r="B93" s="98"/>
      <c r="C93" s="98"/>
      <c r="D93" s="98"/>
      <c r="E93" s="93"/>
      <c r="F93" s="92">
        <v>5000</v>
      </c>
      <c r="G93" s="92">
        <v>5000</v>
      </c>
      <c r="H93" s="25">
        <f aca="true" t="shared" si="7" ref="H93:H123">G93/F93</f>
        <v>1</v>
      </c>
      <c r="I93" s="25"/>
      <c r="J93" s="4"/>
    </row>
    <row r="94" spans="1:10" ht="51">
      <c r="A94" s="6" t="s">
        <v>212</v>
      </c>
      <c r="B94" s="98"/>
      <c r="C94" s="98"/>
      <c r="D94" s="98"/>
      <c r="E94" s="93"/>
      <c r="F94" s="92">
        <v>35000</v>
      </c>
      <c r="G94" s="92">
        <v>35000</v>
      </c>
      <c r="H94" s="25">
        <f t="shared" si="7"/>
        <v>1</v>
      </c>
      <c r="I94" s="25"/>
      <c r="J94" s="4"/>
    </row>
    <row r="95" spans="1:10" ht="38.25">
      <c r="A95" s="6" t="s">
        <v>213</v>
      </c>
      <c r="B95" s="98"/>
      <c r="C95" s="98"/>
      <c r="D95" s="98"/>
      <c r="E95" s="93"/>
      <c r="F95" s="92">
        <v>401880</v>
      </c>
      <c r="G95" s="92">
        <v>401880</v>
      </c>
      <c r="H95" s="25">
        <f t="shared" si="7"/>
        <v>1</v>
      </c>
      <c r="I95" s="25"/>
      <c r="J95" s="4"/>
    </row>
    <row r="96" spans="1:10" ht="12.75">
      <c r="A96" s="6" t="s">
        <v>214</v>
      </c>
      <c r="B96" s="98"/>
      <c r="C96" s="98"/>
      <c r="D96" s="98"/>
      <c r="E96" s="93"/>
      <c r="F96" s="92">
        <v>40000</v>
      </c>
      <c r="G96" s="92">
        <v>40000</v>
      </c>
      <c r="H96" s="25">
        <f t="shared" si="7"/>
        <v>1</v>
      </c>
      <c r="I96" s="25"/>
      <c r="J96" s="4"/>
    </row>
    <row r="97" spans="1:10" ht="25.5">
      <c r="A97" s="6" t="s">
        <v>215</v>
      </c>
      <c r="B97" s="98"/>
      <c r="C97" s="98"/>
      <c r="D97" s="98"/>
      <c r="E97" s="93"/>
      <c r="F97" s="92">
        <v>19200</v>
      </c>
      <c r="G97" s="92">
        <v>19200</v>
      </c>
      <c r="H97" s="25">
        <f t="shared" si="7"/>
        <v>1</v>
      </c>
      <c r="I97" s="25"/>
      <c r="J97" s="4"/>
    </row>
    <row r="98" spans="1:10" ht="25.5">
      <c r="A98" s="6" t="s">
        <v>216</v>
      </c>
      <c r="B98" s="98"/>
      <c r="C98" s="98"/>
      <c r="D98" s="98"/>
      <c r="E98" s="93"/>
      <c r="F98" s="92">
        <v>650000</v>
      </c>
      <c r="G98" s="92">
        <v>650000</v>
      </c>
      <c r="H98" s="25">
        <f t="shared" si="7"/>
        <v>1</v>
      </c>
      <c r="I98" s="25"/>
      <c r="J98" s="4"/>
    </row>
    <row r="99" spans="1:10" ht="25.5">
      <c r="A99" s="113" t="s">
        <v>217</v>
      </c>
      <c r="B99" s="98"/>
      <c r="C99" s="98"/>
      <c r="D99" s="98"/>
      <c r="E99" s="93"/>
      <c r="F99" s="92">
        <v>147972</v>
      </c>
      <c r="G99" s="92">
        <v>147972</v>
      </c>
      <c r="H99" s="25">
        <f t="shared" si="7"/>
        <v>1</v>
      </c>
      <c r="I99" s="25"/>
      <c r="J99" s="4"/>
    </row>
    <row r="100" spans="1:10" ht="25.5">
      <c r="A100" s="67" t="s">
        <v>218</v>
      </c>
      <c r="B100" s="98"/>
      <c r="C100" s="98"/>
      <c r="D100" s="98"/>
      <c r="E100" s="93"/>
      <c r="F100" s="92">
        <v>108600</v>
      </c>
      <c r="G100" s="92">
        <v>108600</v>
      </c>
      <c r="H100" s="25">
        <f t="shared" si="7"/>
        <v>1</v>
      </c>
      <c r="I100" s="25"/>
      <c r="J100" s="4"/>
    </row>
    <row r="101" spans="1:10" ht="38.25">
      <c r="A101" s="6" t="s">
        <v>219</v>
      </c>
      <c r="B101" s="98"/>
      <c r="C101" s="98"/>
      <c r="D101" s="98"/>
      <c r="E101" s="93"/>
      <c r="F101" s="92">
        <v>32700</v>
      </c>
      <c r="G101" s="92">
        <v>32700</v>
      </c>
      <c r="H101" s="25">
        <f t="shared" si="7"/>
        <v>1</v>
      </c>
      <c r="I101" s="25"/>
      <c r="J101" s="4"/>
    </row>
    <row r="102" spans="1:10" ht="25.5">
      <c r="A102" s="6" t="s">
        <v>220</v>
      </c>
      <c r="B102" s="98"/>
      <c r="C102" s="98"/>
      <c r="D102" s="98"/>
      <c r="E102" s="93"/>
      <c r="F102" s="92">
        <v>244616.06</v>
      </c>
      <c r="G102" s="92">
        <f>F102</f>
        <v>244616.06</v>
      </c>
      <c r="H102" s="25">
        <f t="shared" si="7"/>
        <v>1</v>
      </c>
      <c r="I102" s="25"/>
      <c r="J102" s="4"/>
    </row>
    <row r="103" spans="1:10" ht="25.5">
      <c r="A103" s="6" t="s">
        <v>221</v>
      </c>
      <c r="B103" s="98"/>
      <c r="C103" s="98"/>
      <c r="D103" s="98"/>
      <c r="E103" s="93"/>
      <c r="F103" s="92">
        <v>235065.6</v>
      </c>
      <c r="G103" s="92">
        <f>F103</f>
        <v>235065.6</v>
      </c>
      <c r="H103" s="25">
        <f t="shared" si="7"/>
        <v>1</v>
      </c>
      <c r="I103" s="25"/>
      <c r="J103" s="4"/>
    </row>
    <row r="104" spans="1:10" ht="12.75">
      <c r="A104" s="63" t="s">
        <v>245</v>
      </c>
      <c r="B104" s="4"/>
      <c r="C104" s="4"/>
      <c r="D104" s="4"/>
      <c r="E104" s="25"/>
      <c r="F104" s="26"/>
      <c r="G104" s="26"/>
      <c r="H104" s="25"/>
      <c r="I104" s="25"/>
      <c r="J104" s="4"/>
    </row>
    <row r="105" spans="1:10" ht="38.25">
      <c r="A105" s="6" t="s">
        <v>246</v>
      </c>
      <c r="B105" s="4"/>
      <c r="C105" s="4"/>
      <c r="D105" s="4"/>
      <c r="E105" s="25"/>
      <c r="F105" s="92">
        <v>54000</v>
      </c>
      <c r="G105" s="92">
        <v>54000</v>
      </c>
      <c r="H105" s="25">
        <f t="shared" si="7"/>
        <v>1</v>
      </c>
      <c r="I105" s="25"/>
      <c r="J105" s="4"/>
    </row>
    <row r="106" spans="1:10" ht="38.25">
      <c r="A106" s="6" t="s">
        <v>247</v>
      </c>
      <c r="B106" s="4"/>
      <c r="C106" s="4"/>
      <c r="D106" s="4"/>
      <c r="E106" s="25"/>
      <c r="F106" s="26">
        <v>40900</v>
      </c>
      <c r="G106" s="26">
        <v>40900</v>
      </c>
      <c r="H106" s="25">
        <f t="shared" si="7"/>
        <v>1</v>
      </c>
      <c r="I106" s="25"/>
      <c r="J106" s="4"/>
    </row>
    <row r="107" spans="1:10" ht="25.5">
      <c r="A107" s="6" t="s">
        <v>248</v>
      </c>
      <c r="B107" s="4"/>
      <c r="C107" s="4"/>
      <c r="D107" s="4"/>
      <c r="E107" s="25"/>
      <c r="F107" s="26">
        <v>15000</v>
      </c>
      <c r="G107" s="26">
        <v>15000</v>
      </c>
      <c r="H107" s="25">
        <f t="shared" si="7"/>
        <v>1</v>
      </c>
      <c r="I107" s="25"/>
      <c r="J107" s="4"/>
    </row>
    <row r="108" spans="1:10" ht="25.5">
      <c r="A108" s="6" t="s">
        <v>249</v>
      </c>
      <c r="B108" s="4"/>
      <c r="C108" s="4"/>
      <c r="D108" s="4"/>
      <c r="E108" s="25"/>
      <c r="F108" s="26">
        <v>240538</v>
      </c>
      <c r="G108" s="26">
        <v>240538</v>
      </c>
      <c r="H108" s="25">
        <f t="shared" si="7"/>
        <v>1</v>
      </c>
      <c r="I108" s="25"/>
      <c r="J108" s="4"/>
    </row>
    <row r="109" spans="1:10" ht="12.75">
      <c r="A109" s="2" t="s">
        <v>250</v>
      </c>
      <c r="B109" s="4"/>
      <c r="C109" s="4"/>
      <c r="D109" s="4"/>
      <c r="E109" s="25"/>
      <c r="F109" s="26">
        <v>50000</v>
      </c>
      <c r="G109" s="26">
        <v>50000</v>
      </c>
      <c r="H109" s="25">
        <f t="shared" si="7"/>
        <v>1</v>
      </c>
      <c r="I109" s="25"/>
      <c r="J109" s="4"/>
    </row>
    <row r="110" spans="1:10" ht="12.75">
      <c r="A110" s="63" t="s">
        <v>251</v>
      </c>
      <c r="B110" s="4"/>
      <c r="C110" s="4"/>
      <c r="D110" s="4"/>
      <c r="E110" s="25"/>
      <c r="F110" s="26"/>
      <c r="G110" s="26"/>
      <c r="H110" s="25"/>
      <c r="I110" s="25"/>
      <c r="J110" s="4"/>
    </row>
    <row r="111" spans="1:10" ht="90">
      <c r="A111" s="168" t="s">
        <v>345</v>
      </c>
      <c r="B111" s="169"/>
      <c r="C111" s="169"/>
      <c r="D111" s="169"/>
      <c r="E111" s="169"/>
      <c r="F111" s="171">
        <v>1773537.97</v>
      </c>
      <c r="G111" s="171">
        <v>1437891.79</v>
      </c>
      <c r="H111" s="172">
        <f>G111/F111</f>
        <v>0.8107476774235626</v>
      </c>
      <c r="I111" s="170"/>
      <c r="J111" s="173" t="s">
        <v>346</v>
      </c>
    </row>
    <row r="112" spans="1:10" ht="45">
      <c r="A112" s="168" t="s">
        <v>347</v>
      </c>
      <c r="B112" s="169"/>
      <c r="C112" s="169"/>
      <c r="D112" s="169"/>
      <c r="E112" s="169"/>
      <c r="F112" s="171">
        <v>757221.35</v>
      </c>
      <c r="G112" s="171">
        <v>757096.3</v>
      </c>
      <c r="H112" s="172">
        <f>G112/F112</f>
        <v>0.9998348567430119</v>
      </c>
      <c r="I112" s="170"/>
      <c r="J112" s="173" t="s">
        <v>348</v>
      </c>
    </row>
    <row r="113" spans="1:10" ht="51">
      <c r="A113" s="2" t="s">
        <v>286</v>
      </c>
      <c r="B113" s="4"/>
      <c r="C113" s="4"/>
      <c r="D113" s="4"/>
      <c r="E113" s="25"/>
      <c r="F113" s="26">
        <v>37323.3</v>
      </c>
      <c r="G113" s="26">
        <v>37323.3</v>
      </c>
      <c r="H113" s="25">
        <f t="shared" si="7"/>
        <v>1</v>
      </c>
      <c r="I113" s="25"/>
      <c r="J113" s="4"/>
    </row>
    <row r="114" spans="1:10" ht="63.75">
      <c r="A114" s="2" t="s">
        <v>288</v>
      </c>
      <c r="B114" s="4"/>
      <c r="C114" s="4"/>
      <c r="D114" s="4"/>
      <c r="E114" s="25"/>
      <c r="F114" s="26">
        <v>50123.6</v>
      </c>
      <c r="G114" s="26">
        <v>50123.6</v>
      </c>
      <c r="H114" s="25">
        <f t="shared" si="7"/>
        <v>1</v>
      </c>
      <c r="I114" s="25"/>
      <c r="J114" s="4"/>
    </row>
    <row r="115" spans="1:10" ht="38.25">
      <c r="A115" s="2" t="s">
        <v>287</v>
      </c>
      <c r="B115" s="4"/>
      <c r="C115" s="4"/>
      <c r="D115" s="4"/>
      <c r="E115" s="25"/>
      <c r="F115" s="26">
        <v>62270</v>
      </c>
      <c r="G115" s="26">
        <v>62270</v>
      </c>
      <c r="H115" s="25">
        <f t="shared" si="7"/>
        <v>1</v>
      </c>
      <c r="I115" s="25"/>
      <c r="J115" s="4"/>
    </row>
    <row r="116" spans="1:10" ht="63.75">
      <c r="A116" s="2" t="s">
        <v>289</v>
      </c>
      <c r="B116" s="4"/>
      <c r="C116" s="4"/>
      <c r="D116" s="4"/>
      <c r="E116" s="25"/>
      <c r="F116" s="26">
        <v>8000</v>
      </c>
      <c r="G116" s="26">
        <v>8000</v>
      </c>
      <c r="H116" s="25">
        <f t="shared" si="7"/>
        <v>1</v>
      </c>
      <c r="I116" s="25"/>
      <c r="J116" s="4"/>
    </row>
    <row r="117" spans="1:10" ht="63.75">
      <c r="A117" s="2" t="s">
        <v>290</v>
      </c>
      <c r="B117" s="4"/>
      <c r="C117" s="4"/>
      <c r="D117" s="4"/>
      <c r="E117" s="25"/>
      <c r="F117" s="26">
        <v>37500</v>
      </c>
      <c r="G117" s="26">
        <v>37500</v>
      </c>
      <c r="H117" s="25">
        <f t="shared" si="7"/>
        <v>1</v>
      </c>
      <c r="I117" s="25"/>
      <c r="J117" s="4"/>
    </row>
    <row r="118" spans="1:10" ht="38.25">
      <c r="A118" s="2" t="s">
        <v>291</v>
      </c>
      <c r="B118" s="4"/>
      <c r="C118" s="4"/>
      <c r="D118" s="4"/>
      <c r="E118" s="25"/>
      <c r="F118" s="26">
        <v>50840</v>
      </c>
      <c r="G118" s="26">
        <v>50840</v>
      </c>
      <c r="H118" s="25">
        <f t="shared" si="7"/>
        <v>1</v>
      </c>
      <c r="I118" s="25"/>
      <c r="J118" s="4"/>
    </row>
    <row r="119" spans="1:10" ht="25.5">
      <c r="A119" s="2" t="s">
        <v>292</v>
      </c>
      <c r="B119" s="4"/>
      <c r="C119" s="4"/>
      <c r="D119" s="4"/>
      <c r="E119" s="25"/>
      <c r="F119" s="26">
        <v>16620</v>
      </c>
      <c r="G119" s="26">
        <v>16620</v>
      </c>
      <c r="H119" s="25">
        <f t="shared" si="7"/>
        <v>1</v>
      </c>
      <c r="I119" s="25"/>
      <c r="J119" s="4"/>
    </row>
    <row r="120" spans="1:10" ht="12.75">
      <c r="A120" s="63" t="s">
        <v>170</v>
      </c>
      <c r="B120" s="4"/>
      <c r="C120" s="4"/>
      <c r="D120" s="4"/>
      <c r="E120" s="25"/>
      <c r="F120" s="26"/>
      <c r="G120" s="26"/>
      <c r="H120" s="25"/>
      <c r="I120" s="25"/>
      <c r="J120" s="4"/>
    </row>
    <row r="121" spans="1:10" ht="38.25">
      <c r="A121" s="2" t="s">
        <v>293</v>
      </c>
      <c r="B121" s="4"/>
      <c r="C121" s="4"/>
      <c r="D121" s="4"/>
      <c r="E121" s="25"/>
      <c r="F121" s="26">
        <v>5000</v>
      </c>
      <c r="G121" s="26">
        <v>5000</v>
      </c>
      <c r="H121" s="25">
        <f t="shared" si="7"/>
        <v>1</v>
      </c>
      <c r="I121" s="25"/>
      <c r="J121" s="4"/>
    </row>
    <row r="122" spans="1:10" ht="38.25">
      <c r="A122" s="2" t="s">
        <v>294</v>
      </c>
      <c r="B122" s="4"/>
      <c r="C122" s="4"/>
      <c r="D122" s="4"/>
      <c r="E122" s="25"/>
      <c r="F122" s="26">
        <v>8000</v>
      </c>
      <c r="G122" s="26">
        <v>8000</v>
      </c>
      <c r="H122" s="25">
        <f t="shared" si="7"/>
        <v>1</v>
      </c>
      <c r="I122" s="25"/>
      <c r="J122" s="4"/>
    </row>
    <row r="123" spans="1:10" ht="25.5">
      <c r="A123" s="2" t="s">
        <v>295</v>
      </c>
      <c r="B123" s="4"/>
      <c r="C123" s="4"/>
      <c r="D123" s="4"/>
      <c r="E123" s="25"/>
      <c r="F123" s="26">
        <v>1000</v>
      </c>
      <c r="G123" s="26">
        <v>1000</v>
      </c>
      <c r="H123" s="25">
        <f t="shared" si="7"/>
        <v>1</v>
      </c>
      <c r="I123" s="25"/>
      <c r="J123" s="4"/>
    </row>
    <row r="124" spans="1:10" ht="63.75">
      <c r="A124" s="95" t="s">
        <v>296</v>
      </c>
      <c r="B124" s="53">
        <v>1100</v>
      </c>
      <c r="C124" s="53">
        <v>1100</v>
      </c>
      <c r="D124" s="86">
        <f aca="true" t="shared" si="8" ref="D124:D135">C124-B124</f>
        <v>0</v>
      </c>
      <c r="E124" s="87">
        <f aca="true" t="shared" si="9" ref="E124:E135">C124/B124</f>
        <v>1</v>
      </c>
      <c r="F124" s="26"/>
      <c r="G124" s="26"/>
      <c r="H124" s="25"/>
      <c r="I124" s="25"/>
      <c r="J124" s="4"/>
    </row>
    <row r="125" spans="1:10" ht="51">
      <c r="A125" s="96" t="s">
        <v>297</v>
      </c>
      <c r="B125" s="53">
        <v>2045</v>
      </c>
      <c r="C125" s="53">
        <v>2045</v>
      </c>
      <c r="D125" s="86">
        <f t="shared" si="8"/>
        <v>0</v>
      </c>
      <c r="E125" s="87">
        <f t="shared" si="9"/>
        <v>1</v>
      </c>
      <c r="F125" s="26"/>
      <c r="G125" s="26"/>
      <c r="H125" s="25"/>
      <c r="I125" s="25"/>
      <c r="J125" s="4"/>
    </row>
    <row r="126" spans="1:10" ht="38.25">
      <c r="A126" s="97" t="s">
        <v>298</v>
      </c>
      <c r="B126" s="53">
        <v>1465</v>
      </c>
      <c r="C126" s="53">
        <v>1465</v>
      </c>
      <c r="D126" s="86">
        <f t="shared" si="8"/>
        <v>0</v>
      </c>
      <c r="E126" s="87">
        <f t="shared" si="9"/>
        <v>1</v>
      </c>
      <c r="F126" s="26"/>
      <c r="G126" s="26"/>
      <c r="H126" s="25"/>
      <c r="I126" s="25"/>
      <c r="J126" s="4"/>
    </row>
    <row r="127" spans="1:10" ht="51">
      <c r="A127" s="39" t="s">
        <v>299</v>
      </c>
      <c r="B127" s="53">
        <v>4400</v>
      </c>
      <c r="C127" s="53">
        <v>4400</v>
      </c>
      <c r="D127" s="86">
        <f t="shared" si="8"/>
        <v>0</v>
      </c>
      <c r="E127" s="87">
        <f t="shared" si="9"/>
        <v>1</v>
      </c>
      <c r="F127" s="26"/>
      <c r="G127" s="26"/>
      <c r="H127" s="25"/>
      <c r="I127" s="25"/>
      <c r="J127" s="4"/>
    </row>
    <row r="128" spans="1:10" ht="38.25">
      <c r="A128" s="39" t="s">
        <v>300</v>
      </c>
      <c r="B128" s="53">
        <v>14</v>
      </c>
      <c r="C128" s="53">
        <v>14</v>
      </c>
      <c r="D128" s="86">
        <f t="shared" si="8"/>
        <v>0</v>
      </c>
      <c r="E128" s="87">
        <f t="shared" si="9"/>
        <v>1</v>
      </c>
      <c r="F128" s="26"/>
      <c r="G128" s="26"/>
      <c r="H128" s="25"/>
      <c r="I128" s="25"/>
      <c r="J128" s="4"/>
    </row>
    <row r="129" spans="1:10" ht="38.25">
      <c r="A129" s="39" t="s">
        <v>302</v>
      </c>
      <c r="B129" s="53">
        <v>54</v>
      </c>
      <c r="C129" s="53">
        <v>54</v>
      </c>
      <c r="D129" s="86">
        <f t="shared" si="8"/>
        <v>0</v>
      </c>
      <c r="E129" s="87">
        <f t="shared" si="9"/>
        <v>1</v>
      </c>
      <c r="F129" s="26"/>
      <c r="G129" s="26"/>
      <c r="H129" s="25"/>
      <c r="I129" s="25"/>
      <c r="J129" s="4"/>
    </row>
    <row r="130" spans="1:10" ht="25.5">
      <c r="A130" s="39" t="s">
        <v>303</v>
      </c>
      <c r="B130" s="53">
        <v>15</v>
      </c>
      <c r="C130" s="53">
        <v>15</v>
      </c>
      <c r="D130" s="86">
        <f t="shared" si="8"/>
        <v>0</v>
      </c>
      <c r="E130" s="87">
        <f t="shared" si="9"/>
        <v>1</v>
      </c>
      <c r="F130" s="26"/>
      <c r="G130" s="26"/>
      <c r="H130" s="25"/>
      <c r="I130" s="25"/>
      <c r="J130" s="4"/>
    </row>
    <row r="131" spans="1:10" ht="38.25">
      <c r="A131" s="39" t="s">
        <v>304</v>
      </c>
      <c r="B131" s="53">
        <v>164</v>
      </c>
      <c r="C131" s="53">
        <v>164</v>
      </c>
      <c r="D131" s="86">
        <f t="shared" si="8"/>
        <v>0</v>
      </c>
      <c r="E131" s="87">
        <f t="shared" si="9"/>
        <v>1</v>
      </c>
      <c r="F131" s="26"/>
      <c r="G131" s="26"/>
      <c r="H131" s="25"/>
      <c r="I131" s="25"/>
      <c r="J131" s="4"/>
    </row>
    <row r="132" spans="1:10" ht="25.5">
      <c r="A132" s="39" t="s">
        <v>305</v>
      </c>
      <c r="B132" s="53">
        <v>370</v>
      </c>
      <c r="C132" s="53">
        <v>370</v>
      </c>
      <c r="D132" s="86">
        <f t="shared" si="8"/>
        <v>0</v>
      </c>
      <c r="E132" s="87">
        <f t="shared" si="9"/>
        <v>1</v>
      </c>
      <c r="F132" s="26"/>
      <c r="G132" s="26"/>
      <c r="H132" s="25"/>
      <c r="I132" s="25"/>
      <c r="J132" s="4"/>
    </row>
    <row r="133" spans="1:10" ht="38.25">
      <c r="A133" s="39" t="s">
        <v>306</v>
      </c>
      <c r="B133" s="53">
        <v>6</v>
      </c>
      <c r="C133" s="53">
        <v>6</v>
      </c>
      <c r="D133" s="86">
        <f t="shared" si="8"/>
        <v>0</v>
      </c>
      <c r="E133" s="87">
        <f t="shared" si="9"/>
        <v>1</v>
      </c>
      <c r="F133" s="26"/>
      <c r="G133" s="26"/>
      <c r="H133" s="25"/>
      <c r="I133" s="25"/>
      <c r="J133" s="4"/>
    </row>
    <row r="134" spans="1:10" ht="38.25">
      <c r="A134" s="39" t="s">
        <v>307</v>
      </c>
      <c r="B134" s="53">
        <v>791</v>
      </c>
      <c r="C134" s="53">
        <v>791</v>
      </c>
      <c r="D134" s="86">
        <f t="shared" si="8"/>
        <v>0</v>
      </c>
      <c r="E134" s="87">
        <f t="shared" si="9"/>
        <v>1</v>
      </c>
      <c r="F134" s="26"/>
      <c r="G134" s="26"/>
      <c r="H134" s="25"/>
      <c r="I134" s="25"/>
      <c r="J134" s="4"/>
    </row>
    <row r="135" spans="1:10" ht="25.5">
      <c r="A135" s="39" t="s">
        <v>308</v>
      </c>
      <c r="B135" s="53">
        <v>29</v>
      </c>
      <c r="C135" s="53">
        <v>28</v>
      </c>
      <c r="D135" s="86">
        <f t="shared" si="8"/>
        <v>-1</v>
      </c>
      <c r="E135" s="87">
        <f t="shared" si="9"/>
        <v>0.9655172413793104</v>
      </c>
      <c r="F135" s="26"/>
      <c r="G135" s="26"/>
      <c r="H135" s="25"/>
      <c r="I135" s="25"/>
      <c r="J135" s="167" t="s">
        <v>301</v>
      </c>
    </row>
    <row r="136" spans="1:10" ht="38.25">
      <c r="A136" s="2" t="s">
        <v>11</v>
      </c>
      <c r="B136" s="4"/>
      <c r="C136" s="4"/>
      <c r="D136" s="4"/>
      <c r="E136" s="25"/>
      <c r="F136" s="25">
        <f>F137/F362</f>
        <v>0.019415608818085687</v>
      </c>
      <c r="G136" s="25">
        <f>G137/G362</f>
        <v>0.04050089295035789</v>
      </c>
      <c r="H136" s="25"/>
      <c r="I136" s="25"/>
      <c r="J136" s="4"/>
    </row>
    <row r="137" spans="1:10" ht="12.75">
      <c r="A137" s="5" t="s">
        <v>53</v>
      </c>
      <c r="B137" s="30">
        <f>SUM(B92:B135)</f>
        <v>10453</v>
      </c>
      <c r="C137" s="30">
        <f>SUM(C92:C135)</f>
        <v>10452</v>
      </c>
      <c r="D137" s="30">
        <f>C137-B137</f>
        <v>-1</v>
      </c>
      <c r="E137" s="27">
        <f>SUM(E124:E135)/12</f>
        <v>0.9971264367816092</v>
      </c>
      <c r="F137" s="31">
        <f>SUM(F92:F135)</f>
        <v>5132907.879999999</v>
      </c>
      <c r="G137" s="31">
        <f>SUM(G92:G135)</f>
        <v>4797136.649999999</v>
      </c>
      <c r="H137" s="27">
        <f>G137/F137</f>
        <v>0.9345845984674092</v>
      </c>
      <c r="I137" s="27">
        <f>E137/H137</f>
        <v>1.06691939757702</v>
      </c>
      <c r="J137" s="27"/>
    </row>
    <row r="138" spans="1:10" ht="12.75">
      <c r="A138" s="178" t="s">
        <v>40</v>
      </c>
      <c r="B138" s="179"/>
      <c r="C138" s="179"/>
      <c r="D138" s="179"/>
      <c r="E138" s="179"/>
      <c r="F138" s="179"/>
      <c r="G138" s="179"/>
      <c r="H138" s="179"/>
      <c r="I138" s="179"/>
      <c r="J138" s="180"/>
    </row>
    <row r="139" spans="1:10" ht="102">
      <c r="A139" s="39" t="s">
        <v>103</v>
      </c>
      <c r="B139" s="53"/>
      <c r="C139" s="53"/>
      <c r="D139" s="86"/>
      <c r="E139" s="87"/>
      <c r="F139" s="26">
        <v>8998463</v>
      </c>
      <c r="G139" s="26">
        <v>8998463</v>
      </c>
      <c r="H139" s="25">
        <f>G139/F139</f>
        <v>1</v>
      </c>
      <c r="I139" s="25"/>
      <c r="J139" s="4"/>
    </row>
    <row r="140" spans="1:10" ht="25.5">
      <c r="A140" s="39" t="s">
        <v>104</v>
      </c>
      <c r="B140" s="53"/>
      <c r="C140" s="53"/>
      <c r="D140" s="86"/>
      <c r="E140" s="87"/>
      <c r="F140" s="26"/>
      <c r="G140" s="26"/>
      <c r="H140" s="25"/>
      <c r="I140" s="25"/>
      <c r="J140" s="4"/>
    </row>
    <row r="141" spans="1:10" ht="12.75">
      <c r="A141" s="39" t="s">
        <v>105</v>
      </c>
      <c r="B141" s="53">
        <v>100</v>
      </c>
      <c r="C141" s="53">
        <v>100</v>
      </c>
      <c r="D141" s="86">
        <f>C141-B141</f>
        <v>0</v>
      </c>
      <c r="E141" s="87">
        <f>C141/B141</f>
        <v>1</v>
      </c>
      <c r="F141" s="26"/>
      <c r="G141" s="26"/>
      <c r="H141" s="25"/>
      <c r="I141" s="25"/>
      <c r="J141" s="4"/>
    </row>
    <row r="142" spans="1:10" ht="12.75">
      <c r="A142" s="39" t="s">
        <v>106</v>
      </c>
      <c r="B142" s="53">
        <v>80</v>
      </c>
      <c r="C142" s="53">
        <v>98.2</v>
      </c>
      <c r="D142" s="86">
        <f>C142-B142</f>
        <v>18.200000000000003</v>
      </c>
      <c r="E142" s="87">
        <f>C142/B142</f>
        <v>1.2275</v>
      </c>
      <c r="F142" s="26"/>
      <c r="G142" s="26"/>
      <c r="H142" s="25"/>
      <c r="I142" s="25"/>
      <c r="J142" s="4"/>
    </row>
    <row r="143" spans="1:10" ht="12.75">
      <c r="A143" s="39" t="s">
        <v>107</v>
      </c>
      <c r="B143" s="53">
        <v>15</v>
      </c>
      <c r="C143" s="53">
        <v>29.4</v>
      </c>
      <c r="D143" s="86">
        <f>C143-B143</f>
        <v>14.399999999999999</v>
      </c>
      <c r="E143" s="87">
        <f>C143/B143</f>
        <v>1.96</v>
      </c>
      <c r="F143" s="26"/>
      <c r="G143" s="26"/>
      <c r="H143" s="25"/>
      <c r="I143" s="25"/>
      <c r="J143" s="4"/>
    </row>
    <row r="144" spans="1:10" ht="12.75">
      <c r="A144" s="39" t="s">
        <v>108</v>
      </c>
      <c r="B144" s="53">
        <v>115.5</v>
      </c>
      <c r="C144" s="53">
        <v>117</v>
      </c>
      <c r="D144" s="86">
        <f>C144-B144</f>
        <v>1.5</v>
      </c>
      <c r="E144" s="87">
        <f>C144/B144</f>
        <v>1.0129870129870129</v>
      </c>
      <c r="F144" s="26"/>
      <c r="G144" s="26"/>
      <c r="H144" s="25"/>
      <c r="I144" s="25"/>
      <c r="J144" s="4"/>
    </row>
    <row r="145" spans="1:10" ht="38.25">
      <c r="A145" s="39" t="s">
        <v>109</v>
      </c>
      <c r="B145" s="53">
        <v>0.19</v>
      </c>
      <c r="C145" s="53">
        <v>0.22</v>
      </c>
      <c r="D145" s="86">
        <f>B145-C145</f>
        <v>-0.03</v>
      </c>
      <c r="E145" s="87">
        <f>B145/C145</f>
        <v>0.8636363636363636</v>
      </c>
      <c r="F145" s="26"/>
      <c r="G145" s="26"/>
      <c r="H145" s="25"/>
      <c r="I145" s="25"/>
      <c r="J145" s="4"/>
    </row>
    <row r="146" spans="1:10" ht="38.25">
      <c r="A146" s="2" t="s">
        <v>11</v>
      </c>
      <c r="B146" s="4"/>
      <c r="C146" s="4"/>
      <c r="D146" s="4"/>
      <c r="E146" s="25"/>
      <c r="F146" s="25">
        <f>F147/F362</f>
        <v>0.0340373608209033</v>
      </c>
      <c r="G146" s="25">
        <f>G147/G362</f>
        <v>0.0759715249472321</v>
      </c>
      <c r="H146" s="25"/>
      <c r="I146" s="25"/>
      <c r="J146" s="4"/>
    </row>
    <row r="147" spans="1:10" ht="12.75">
      <c r="A147" s="5" t="s">
        <v>54</v>
      </c>
      <c r="B147" s="30">
        <f>SUM(B141:B145)</f>
        <v>310.69</v>
      </c>
      <c r="C147" s="30">
        <f>SUM(C141:C145)</f>
        <v>344.82000000000005</v>
      </c>
      <c r="D147" s="30">
        <f>C147-B147</f>
        <v>34.13000000000005</v>
      </c>
      <c r="E147" s="27">
        <f>SUM(E141:E145)/5</f>
        <v>1.2128246753246752</v>
      </c>
      <c r="F147" s="31">
        <f>SUM(F139)</f>
        <v>8998463</v>
      </c>
      <c r="G147" s="31">
        <f>SUM(G139)</f>
        <v>8998463</v>
      </c>
      <c r="H147" s="27">
        <f>G147/F147</f>
        <v>1</v>
      </c>
      <c r="I147" s="27">
        <f>E147/H147</f>
        <v>1.2128246753246752</v>
      </c>
      <c r="J147" s="27"/>
    </row>
    <row r="148" spans="1:10" ht="12.75">
      <c r="A148" s="178" t="s">
        <v>41</v>
      </c>
      <c r="B148" s="179"/>
      <c r="C148" s="179"/>
      <c r="D148" s="179"/>
      <c r="E148" s="179"/>
      <c r="F148" s="179"/>
      <c r="G148" s="179"/>
      <c r="H148" s="179"/>
      <c r="I148" s="179"/>
      <c r="J148" s="180"/>
    </row>
    <row r="149" spans="1:10" ht="12.75">
      <c r="A149" s="38" t="s">
        <v>22</v>
      </c>
      <c r="B149" s="4"/>
      <c r="C149" s="4"/>
      <c r="D149" s="4"/>
      <c r="E149" s="25"/>
      <c r="F149" s="26"/>
      <c r="G149" s="26"/>
      <c r="H149" s="25"/>
      <c r="I149" s="25"/>
      <c r="J149" s="4"/>
    </row>
    <row r="150" spans="1:10" ht="38.25">
      <c r="A150" s="2" t="s">
        <v>84</v>
      </c>
      <c r="B150" s="41"/>
      <c r="C150" s="41"/>
      <c r="D150" s="41"/>
      <c r="E150" s="41"/>
      <c r="F150" s="42">
        <v>492388</v>
      </c>
      <c r="G150" s="42">
        <v>492388</v>
      </c>
      <c r="H150" s="43">
        <f>G150/F150</f>
        <v>1</v>
      </c>
      <c r="I150" s="25"/>
      <c r="J150" s="4"/>
    </row>
    <row r="151" spans="1:10" ht="89.25">
      <c r="A151" s="2" t="s">
        <v>85</v>
      </c>
      <c r="B151" s="41"/>
      <c r="C151" s="41"/>
      <c r="D151" s="41"/>
      <c r="E151" s="41"/>
      <c r="F151" s="42">
        <v>262490</v>
      </c>
      <c r="G151" s="42">
        <v>262490</v>
      </c>
      <c r="H151" s="43">
        <v>1</v>
      </c>
      <c r="I151" s="25"/>
      <c r="J151" s="4"/>
    </row>
    <row r="152" spans="1:10" ht="51">
      <c r="A152" s="2" t="s">
        <v>86</v>
      </c>
      <c r="B152" s="44">
        <v>9</v>
      </c>
      <c r="C152" s="44">
        <v>12</v>
      </c>
      <c r="D152" s="44">
        <v>3</v>
      </c>
      <c r="E152" s="43">
        <v>1.3</v>
      </c>
      <c r="F152" s="41"/>
      <c r="G152" s="41"/>
      <c r="H152" s="41"/>
      <c r="I152" s="25"/>
      <c r="J152" s="4"/>
    </row>
    <row r="153" spans="1:10" ht="172.5" customHeight="1">
      <c r="A153" s="2" t="s">
        <v>87</v>
      </c>
      <c r="B153" s="44">
        <v>30</v>
      </c>
      <c r="C153" s="44">
        <v>192</v>
      </c>
      <c r="D153" s="44">
        <v>162</v>
      </c>
      <c r="E153" s="43">
        <v>6.4</v>
      </c>
      <c r="F153" s="41"/>
      <c r="G153" s="41"/>
      <c r="H153" s="41"/>
      <c r="I153" s="25"/>
      <c r="J153" s="71" t="s">
        <v>335</v>
      </c>
    </row>
    <row r="154" spans="1:10" ht="78.75">
      <c r="A154" s="2" t="s">
        <v>88</v>
      </c>
      <c r="B154" s="44">
        <v>5</v>
      </c>
      <c r="C154" s="44">
        <v>10</v>
      </c>
      <c r="D154" s="44">
        <v>5</v>
      </c>
      <c r="E154" s="43">
        <v>2</v>
      </c>
      <c r="F154" s="41"/>
      <c r="G154" s="41"/>
      <c r="H154" s="41"/>
      <c r="I154" s="25"/>
      <c r="J154" s="71" t="s">
        <v>97</v>
      </c>
    </row>
    <row r="155" spans="1:10" ht="178.5">
      <c r="A155" s="6" t="s">
        <v>89</v>
      </c>
      <c r="B155" s="41">
        <v>19</v>
      </c>
      <c r="C155" s="41">
        <v>19</v>
      </c>
      <c r="D155" s="41">
        <v>0</v>
      </c>
      <c r="E155" s="43">
        <v>1</v>
      </c>
      <c r="F155" s="42">
        <v>22800</v>
      </c>
      <c r="G155" s="42">
        <v>22800</v>
      </c>
      <c r="H155" s="43">
        <v>1</v>
      </c>
      <c r="I155" s="25"/>
      <c r="J155" s="4"/>
    </row>
    <row r="156" spans="1:10" ht="38.25">
      <c r="A156" s="2" t="s">
        <v>90</v>
      </c>
      <c r="B156" s="41"/>
      <c r="C156" s="41"/>
      <c r="D156" s="41"/>
      <c r="E156" s="43"/>
      <c r="F156" s="42">
        <v>27910</v>
      </c>
      <c r="G156" s="42">
        <v>27910</v>
      </c>
      <c r="H156" s="43">
        <v>1</v>
      </c>
      <c r="I156" s="25"/>
      <c r="J156" s="4"/>
    </row>
    <row r="157" spans="1:10" ht="89.25">
      <c r="A157" s="2" t="s">
        <v>91</v>
      </c>
      <c r="B157" s="41"/>
      <c r="C157" s="41"/>
      <c r="D157" s="41"/>
      <c r="E157" s="43"/>
      <c r="F157" s="42">
        <v>1800</v>
      </c>
      <c r="G157" s="42">
        <v>1800</v>
      </c>
      <c r="H157" s="43">
        <v>1</v>
      </c>
      <c r="I157" s="25"/>
      <c r="J157" s="4"/>
    </row>
    <row r="158" spans="1:10" ht="38.25">
      <c r="A158" s="2" t="s">
        <v>11</v>
      </c>
      <c r="B158" s="4"/>
      <c r="C158" s="4"/>
      <c r="D158" s="4"/>
      <c r="E158" s="25"/>
      <c r="F158" s="25"/>
      <c r="G158" s="25"/>
      <c r="H158" s="25"/>
      <c r="I158" s="25"/>
      <c r="J158" s="4"/>
    </row>
    <row r="159" spans="1:10" ht="12.75">
      <c r="A159" s="5" t="s">
        <v>55</v>
      </c>
      <c r="B159" s="47">
        <f>SUM(B152:B157)</f>
        <v>63</v>
      </c>
      <c r="C159" s="47">
        <f>SUM(C152:C157)</f>
        <v>233</v>
      </c>
      <c r="D159" s="47">
        <f>C159-B159</f>
        <v>170</v>
      </c>
      <c r="E159" s="27">
        <v>1.5</v>
      </c>
      <c r="F159" s="31">
        <f>SUM(F150:F157)</f>
        <v>807388</v>
      </c>
      <c r="G159" s="31">
        <f>SUM(G150:G157)</f>
        <v>807388</v>
      </c>
      <c r="H159" s="27">
        <f>G159/F159</f>
        <v>1</v>
      </c>
      <c r="I159" s="27">
        <f>E159/H159</f>
        <v>1.5</v>
      </c>
      <c r="J159" s="27"/>
    </row>
    <row r="160" spans="1:10" ht="12.75">
      <c r="A160" s="178" t="s">
        <v>42</v>
      </c>
      <c r="B160" s="179"/>
      <c r="C160" s="179"/>
      <c r="D160" s="179"/>
      <c r="E160" s="179"/>
      <c r="F160" s="179"/>
      <c r="G160" s="179"/>
      <c r="H160" s="179"/>
      <c r="I160" s="179"/>
      <c r="J160" s="180"/>
    </row>
    <row r="161" spans="1:10" ht="12.75">
      <c r="A161" s="63" t="s">
        <v>98</v>
      </c>
      <c r="B161" s="4"/>
      <c r="C161" s="4"/>
      <c r="D161" s="4"/>
      <c r="E161" s="25"/>
      <c r="F161" s="26"/>
      <c r="G161" s="26"/>
      <c r="H161" s="25"/>
      <c r="I161" s="25"/>
      <c r="J161" s="4"/>
    </row>
    <row r="162" spans="1:10" ht="25.5">
      <c r="A162" s="62" t="s">
        <v>100</v>
      </c>
      <c r="B162" s="4">
        <v>9</v>
      </c>
      <c r="C162" s="4">
        <v>9</v>
      </c>
      <c r="D162" s="4">
        <f>C162-B162</f>
        <v>0</v>
      </c>
      <c r="E162" s="25">
        <f>C162/B162</f>
        <v>1</v>
      </c>
      <c r="F162" s="26">
        <v>46000</v>
      </c>
      <c r="G162" s="26">
        <v>44500</v>
      </c>
      <c r="H162" s="25">
        <f>G162/F162</f>
        <v>0.967391304347826</v>
      </c>
      <c r="I162" s="25"/>
      <c r="J162" s="4" t="s">
        <v>168</v>
      </c>
    </row>
    <row r="163" spans="1:10" ht="12.75">
      <c r="A163" s="63" t="s">
        <v>99</v>
      </c>
      <c r="B163" s="4"/>
      <c r="C163" s="4"/>
      <c r="D163" s="4"/>
      <c r="E163" s="25"/>
      <c r="F163" s="26"/>
      <c r="G163" s="26"/>
      <c r="H163" s="25"/>
      <c r="I163" s="25"/>
      <c r="J163" s="4"/>
    </row>
    <row r="164" spans="1:10" ht="25.5">
      <c r="A164" s="62" t="s">
        <v>100</v>
      </c>
      <c r="B164" s="4">
        <v>1</v>
      </c>
      <c r="C164" s="4">
        <v>1</v>
      </c>
      <c r="D164" s="4">
        <f>C164-B164</f>
        <v>0</v>
      </c>
      <c r="E164" s="25">
        <f>C164/B164</f>
        <v>1</v>
      </c>
      <c r="F164" s="26">
        <v>19000</v>
      </c>
      <c r="G164" s="26">
        <v>7900</v>
      </c>
      <c r="H164" s="25">
        <f aca="true" t="shared" si="10" ref="H164:H176">G164/F164</f>
        <v>0.41578947368421054</v>
      </c>
      <c r="I164" s="25"/>
      <c r="J164" s="4" t="s">
        <v>168</v>
      </c>
    </row>
    <row r="165" spans="1:10" ht="12.75">
      <c r="A165" s="63" t="s">
        <v>169</v>
      </c>
      <c r="B165" s="4"/>
      <c r="C165" s="4"/>
      <c r="D165" s="4"/>
      <c r="E165" s="25"/>
      <c r="F165" s="26"/>
      <c r="G165" s="26"/>
      <c r="H165" s="25"/>
      <c r="I165" s="25"/>
      <c r="J165" s="4"/>
    </row>
    <row r="166" spans="1:10" ht="25.5">
      <c r="A166" s="62" t="s">
        <v>100</v>
      </c>
      <c r="B166" s="4"/>
      <c r="C166" s="4"/>
      <c r="D166" s="4"/>
      <c r="E166" s="25"/>
      <c r="F166" s="26">
        <v>3500</v>
      </c>
      <c r="G166" s="26">
        <v>2000</v>
      </c>
      <c r="H166" s="25">
        <f>G166/F166</f>
        <v>0.5714285714285714</v>
      </c>
      <c r="I166" s="25"/>
      <c r="J166" s="4" t="s">
        <v>168</v>
      </c>
    </row>
    <row r="167" spans="1:10" ht="12.75">
      <c r="A167" s="63" t="s">
        <v>170</v>
      </c>
      <c r="B167" s="4"/>
      <c r="C167" s="4"/>
      <c r="D167" s="4"/>
      <c r="E167" s="25"/>
      <c r="F167" s="26"/>
      <c r="G167" s="26"/>
      <c r="H167" s="25"/>
      <c r="I167" s="25"/>
      <c r="J167" s="4"/>
    </row>
    <row r="168" spans="1:10" ht="25.5">
      <c r="A168" s="62" t="s">
        <v>100</v>
      </c>
      <c r="B168" s="4"/>
      <c r="C168" s="4"/>
      <c r="D168" s="4"/>
      <c r="E168" s="25"/>
      <c r="F168" s="26">
        <v>3500</v>
      </c>
      <c r="G168" s="26">
        <v>3500</v>
      </c>
      <c r="H168" s="25">
        <f t="shared" si="10"/>
        <v>1</v>
      </c>
      <c r="I168" s="25"/>
      <c r="J168" s="4"/>
    </row>
    <row r="169" spans="1:10" ht="12.75">
      <c r="A169" s="63" t="s">
        <v>208</v>
      </c>
      <c r="B169" s="4"/>
      <c r="C169" s="4"/>
      <c r="D169" s="4"/>
      <c r="E169" s="25"/>
      <c r="F169" s="26"/>
      <c r="G169" s="26"/>
      <c r="H169" s="25"/>
      <c r="I169" s="25"/>
      <c r="J169" s="4"/>
    </row>
    <row r="170" spans="1:10" ht="33.75">
      <c r="A170" s="62" t="s">
        <v>100</v>
      </c>
      <c r="B170" s="4">
        <v>1</v>
      </c>
      <c r="C170" s="4">
        <v>0</v>
      </c>
      <c r="D170" s="4">
        <f>C170-B170</f>
        <v>-1</v>
      </c>
      <c r="E170" s="25">
        <f>C170/B170</f>
        <v>0</v>
      </c>
      <c r="F170" s="26">
        <v>15500</v>
      </c>
      <c r="G170" s="26">
        <v>0</v>
      </c>
      <c r="H170" s="25">
        <f t="shared" si="10"/>
        <v>0</v>
      </c>
      <c r="I170" s="25"/>
      <c r="J170" s="157" t="s">
        <v>209</v>
      </c>
    </row>
    <row r="171" spans="1:10" ht="12.75">
      <c r="A171" s="63" t="s">
        <v>222</v>
      </c>
      <c r="B171" s="4"/>
      <c r="C171" s="4"/>
      <c r="D171" s="4"/>
      <c r="E171" s="25"/>
      <c r="F171" s="26"/>
      <c r="G171" s="26"/>
      <c r="H171" s="25"/>
      <c r="I171" s="25"/>
      <c r="J171" s="4"/>
    </row>
    <row r="172" spans="1:10" ht="25.5">
      <c r="A172" s="62" t="s">
        <v>100</v>
      </c>
      <c r="B172" s="4">
        <v>5</v>
      </c>
      <c r="C172" s="4">
        <v>5</v>
      </c>
      <c r="D172" s="4">
        <f>C172-B172</f>
        <v>0</v>
      </c>
      <c r="E172" s="25">
        <f>C172/B172</f>
        <v>1</v>
      </c>
      <c r="F172" s="26">
        <v>37000</v>
      </c>
      <c r="G172" s="26">
        <v>37000</v>
      </c>
      <c r="H172" s="25">
        <f t="shared" si="10"/>
        <v>1</v>
      </c>
      <c r="I172" s="25"/>
      <c r="J172" s="4"/>
    </row>
    <row r="173" spans="1:10" ht="12.75">
      <c r="A173" s="63" t="s">
        <v>223</v>
      </c>
      <c r="B173" s="4"/>
      <c r="C173" s="4"/>
      <c r="D173" s="4"/>
      <c r="E173" s="25"/>
      <c r="F173" s="26"/>
      <c r="G173" s="26"/>
      <c r="H173" s="25"/>
      <c r="I173" s="25"/>
      <c r="J173" s="4"/>
    </row>
    <row r="174" spans="1:10" ht="25.5">
      <c r="A174" s="62" t="s">
        <v>100</v>
      </c>
      <c r="B174" s="4">
        <v>1</v>
      </c>
      <c r="C174" s="4">
        <v>1</v>
      </c>
      <c r="D174" s="4">
        <f>C174-B174</f>
        <v>0</v>
      </c>
      <c r="E174" s="25">
        <f>C174/B174</f>
        <v>1</v>
      </c>
      <c r="F174" s="26">
        <v>15500</v>
      </c>
      <c r="G174" s="26">
        <v>11500</v>
      </c>
      <c r="H174" s="25">
        <f t="shared" si="10"/>
        <v>0.7419354838709677</v>
      </c>
      <c r="I174" s="25"/>
      <c r="J174" s="4" t="s">
        <v>226</v>
      </c>
    </row>
    <row r="175" spans="1:10" ht="12.75">
      <c r="A175" s="63" t="s">
        <v>224</v>
      </c>
      <c r="B175" s="4"/>
      <c r="C175" s="4"/>
      <c r="D175" s="4"/>
      <c r="E175" s="25"/>
      <c r="F175" s="26"/>
      <c r="G175" s="26"/>
      <c r="H175" s="25"/>
      <c r="I175" s="25"/>
      <c r="J175" s="4"/>
    </row>
    <row r="176" spans="1:10" ht="25.5">
      <c r="A176" s="62" t="s">
        <v>100</v>
      </c>
      <c r="B176" s="4">
        <v>2</v>
      </c>
      <c r="C176" s="4">
        <v>2</v>
      </c>
      <c r="D176" s="4">
        <f aca="true" t="shared" si="11" ref="D176:D181">C176-B176</f>
        <v>0</v>
      </c>
      <c r="E176" s="25">
        <f aca="true" t="shared" si="12" ref="E176:E181">C176/B176</f>
        <v>1</v>
      </c>
      <c r="F176" s="26">
        <v>43500</v>
      </c>
      <c r="G176" s="26">
        <v>40000</v>
      </c>
      <c r="H176" s="25">
        <f t="shared" si="10"/>
        <v>0.9195402298850575</v>
      </c>
      <c r="I176" s="25"/>
      <c r="J176" s="4" t="s">
        <v>168</v>
      </c>
    </row>
    <row r="177" spans="1:10" ht="63.75">
      <c r="A177" s="62" t="s">
        <v>336</v>
      </c>
      <c r="B177" s="101">
        <v>12</v>
      </c>
      <c r="C177" s="100">
        <f>18/157*100</f>
        <v>11.464968152866243</v>
      </c>
      <c r="D177" s="100">
        <f t="shared" si="11"/>
        <v>-0.535031847133757</v>
      </c>
      <c r="E177" s="25">
        <f t="shared" si="12"/>
        <v>0.9554140127388536</v>
      </c>
      <c r="F177" s="26"/>
      <c r="G177" s="26"/>
      <c r="H177" s="25"/>
      <c r="I177" s="25"/>
      <c r="J177" s="4"/>
    </row>
    <row r="178" spans="1:10" ht="76.5">
      <c r="A178" s="62" t="s">
        <v>227</v>
      </c>
      <c r="B178" s="4">
        <v>100</v>
      </c>
      <c r="C178" s="101">
        <v>100</v>
      </c>
      <c r="D178" s="100">
        <f t="shared" si="11"/>
        <v>0</v>
      </c>
      <c r="E178" s="25">
        <f t="shared" si="12"/>
        <v>1</v>
      </c>
      <c r="F178" s="26"/>
      <c r="G178" s="26"/>
      <c r="H178" s="25"/>
      <c r="I178" s="25"/>
      <c r="J178" s="4"/>
    </row>
    <row r="179" spans="1:10" ht="102">
      <c r="A179" s="62" t="s">
        <v>228</v>
      </c>
      <c r="B179" s="4">
        <v>100</v>
      </c>
      <c r="C179" s="101">
        <v>100</v>
      </c>
      <c r="D179" s="100">
        <f t="shared" si="11"/>
        <v>0</v>
      </c>
      <c r="E179" s="25">
        <f t="shared" si="12"/>
        <v>1</v>
      </c>
      <c r="F179" s="26"/>
      <c r="G179" s="26"/>
      <c r="H179" s="25"/>
      <c r="I179" s="25"/>
      <c r="J179" s="4"/>
    </row>
    <row r="180" spans="1:10" ht="51">
      <c r="A180" s="62" t="s">
        <v>229</v>
      </c>
      <c r="B180" s="4">
        <v>100</v>
      </c>
      <c r="C180" s="101">
        <v>100</v>
      </c>
      <c r="D180" s="100">
        <f t="shared" si="11"/>
        <v>0</v>
      </c>
      <c r="E180" s="25">
        <f t="shared" si="12"/>
        <v>1</v>
      </c>
      <c r="F180" s="26"/>
      <c r="G180" s="26"/>
      <c r="H180" s="25"/>
      <c r="I180" s="25"/>
      <c r="J180" s="4"/>
    </row>
    <row r="181" spans="1:10" ht="89.25">
      <c r="A181" s="62" t="s">
        <v>230</v>
      </c>
      <c r="B181" s="4">
        <v>30</v>
      </c>
      <c r="C181" s="101">
        <v>0</v>
      </c>
      <c r="D181" s="100">
        <f t="shared" si="11"/>
        <v>-30</v>
      </c>
      <c r="E181" s="25">
        <f t="shared" si="12"/>
        <v>0</v>
      </c>
      <c r="F181" s="26"/>
      <c r="G181" s="26"/>
      <c r="H181" s="25"/>
      <c r="I181" s="25"/>
      <c r="J181" s="64" t="s">
        <v>309</v>
      </c>
    </row>
    <row r="182" spans="1:10" ht="38.25">
      <c r="A182" s="2" t="s">
        <v>11</v>
      </c>
      <c r="B182" s="4"/>
      <c r="C182" s="4"/>
      <c r="D182" s="4"/>
      <c r="E182" s="25"/>
      <c r="F182" s="25">
        <f>F183/F362</f>
        <v>0.0006941025051317936</v>
      </c>
      <c r="G182" s="25">
        <f>G183/G362</f>
        <v>0.0012360145562942003</v>
      </c>
      <c r="H182" s="25"/>
      <c r="I182" s="25"/>
      <c r="J182" s="4"/>
    </row>
    <row r="183" spans="1:10" ht="12.75">
      <c r="A183" s="5" t="s">
        <v>56</v>
      </c>
      <c r="B183" s="47">
        <f>SUM(B162:B181)</f>
        <v>361</v>
      </c>
      <c r="C183" s="47">
        <f>SUM(C162:C181)</f>
        <v>329.4649681528663</v>
      </c>
      <c r="D183" s="47">
        <f>C183-B183</f>
        <v>-31.535031847133723</v>
      </c>
      <c r="E183" s="27">
        <f>C183/B183</f>
        <v>0.9126453411436739</v>
      </c>
      <c r="F183" s="31">
        <f>SUM(F162:F176)</f>
        <v>183500</v>
      </c>
      <c r="G183" s="31">
        <f>SUM(G162:G176)</f>
        <v>146400</v>
      </c>
      <c r="H183" s="27">
        <f>G183/F183</f>
        <v>0.7978201634877384</v>
      </c>
      <c r="I183" s="27">
        <f>E183/H183</f>
        <v>1.1439236345619137</v>
      </c>
      <c r="J183" s="27"/>
    </row>
    <row r="184" spans="1:10" ht="12.75">
      <c r="A184" s="178" t="s">
        <v>43</v>
      </c>
      <c r="B184" s="179"/>
      <c r="C184" s="179"/>
      <c r="D184" s="179"/>
      <c r="E184" s="179"/>
      <c r="F184" s="179"/>
      <c r="G184" s="179"/>
      <c r="H184" s="179"/>
      <c r="I184" s="179"/>
      <c r="J184" s="180"/>
    </row>
    <row r="185" spans="1:10" ht="12.75">
      <c r="A185" s="63" t="s">
        <v>99</v>
      </c>
      <c r="B185" s="4"/>
      <c r="C185" s="4"/>
      <c r="D185" s="4"/>
      <c r="E185" s="25"/>
      <c r="F185" s="26"/>
      <c r="G185" s="26"/>
      <c r="H185" s="25"/>
      <c r="I185" s="25"/>
      <c r="J185" s="4"/>
    </row>
    <row r="186" spans="1:10" ht="38.25">
      <c r="A186" s="131" t="s">
        <v>110</v>
      </c>
      <c r="B186" s="104"/>
      <c r="C186" s="104"/>
      <c r="D186" s="104"/>
      <c r="E186" s="132"/>
      <c r="F186" s="133">
        <v>457560</v>
      </c>
      <c r="G186" s="133">
        <f>457560-17</f>
        <v>457543</v>
      </c>
      <c r="H186" s="132">
        <f aca="true" t="shared" si="13" ref="H186:H213">G186/F186</f>
        <v>0.9999628464026575</v>
      </c>
      <c r="I186" s="132"/>
      <c r="J186" s="134"/>
    </row>
    <row r="187" spans="1:10" ht="38.25">
      <c r="A187" s="135" t="s">
        <v>111</v>
      </c>
      <c r="B187" s="104"/>
      <c r="C187" s="104"/>
      <c r="D187" s="104"/>
      <c r="E187" s="132"/>
      <c r="F187" s="133">
        <v>584903</v>
      </c>
      <c r="G187" s="133">
        <f>584903-0.25</f>
        <v>584902.75</v>
      </c>
      <c r="H187" s="132">
        <f t="shared" si="13"/>
        <v>0.9999995725787011</v>
      </c>
      <c r="I187" s="132"/>
      <c r="J187" s="134"/>
    </row>
    <row r="188" spans="1:10" ht="76.5">
      <c r="A188" s="131" t="s">
        <v>112</v>
      </c>
      <c r="B188" s="104"/>
      <c r="C188" s="104"/>
      <c r="D188" s="104"/>
      <c r="E188" s="132"/>
      <c r="F188" s="133">
        <v>30000</v>
      </c>
      <c r="G188" s="133">
        <v>30000</v>
      </c>
      <c r="H188" s="132">
        <f t="shared" si="13"/>
        <v>1</v>
      </c>
      <c r="I188" s="132"/>
      <c r="J188" s="134"/>
    </row>
    <row r="189" spans="1:10" ht="63.75">
      <c r="A189" s="131" t="s">
        <v>113</v>
      </c>
      <c r="B189" s="104"/>
      <c r="C189" s="104"/>
      <c r="D189" s="104"/>
      <c r="E189" s="132"/>
      <c r="F189" s="133">
        <v>852808</v>
      </c>
      <c r="G189" s="133">
        <v>852808</v>
      </c>
      <c r="H189" s="132">
        <f t="shared" si="13"/>
        <v>1</v>
      </c>
      <c r="I189" s="132"/>
      <c r="J189" s="125"/>
    </row>
    <row r="190" spans="1:10" ht="25.5">
      <c r="A190" s="131" t="s">
        <v>114</v>
      </c>
      <c r="B190" s="104"/>
      <c r="C190" s="104"/>
      <c r="D190" s="104"/>
      <c r="E190" s="132"/>
      <c r="F190" s="133">
        <v>100000</v>
      </c>
      <c r="G190" s="133">
        <v>100000</v>
      </c>
      <c r="H190" s="132">
        <f t="shared" si="13"/>
        <v>1</v>
      </c>
      <c r="I190" s="132"/>
      <c r="J190" s="134"/>
    </row>
    <row r="191" spans="1:10" ht="114.75">
      <c r="A191" s="131" t="s">
        <v>115</v>
      </c>
      <c r="B191" s="104"/>
      <c r="C191" s="104"/>
      <c r="D191" s="104"/>
      <c r="E191" s="132"/>
      <c r="F191" s="133">
        <v>10000</v>
      </c>
      <c r="G191" s="133">
        <v>10000</v>
      </c>
      <c r="H191" s="132">
        <f t="shared" si="13"/>
        <v>1</v>
      </c>
      <c r="I191" s="132"/>
      <c r="J191" s="60"/>
    </row>
    <row r="192" spans="1:10" ht="89.25">
      <c r="A192" s="131" t="s">
        <v>116</v>
      </c>
      <c r="B192" s="104"/>
      <c r="C192" s="104"/>
      <c r="D192" s="104"/>
      <c r="E192" s="132"/>
      <c r="F192" s="133">
        <v>17000</v>
      </c>
      <c r="G192" s="133">
        <v>17000</v>
      </c>
      <c r="H192" s="132">
        <f t="shared" si="13"/>
        <v>1</v>
      </c>
      <c r="I192" s="132"/>
      <c r="J192" s="134"/>
    </row>
    <row r="193" spans="1:10" ht="38.25">
      <c r="A193" s="131" t="s">
        <v>117</v>
      </c>
      <c r="B193" s="104"/>
      <c r="C193" s="104"/>
      <c r="D193" s="104"/>
      <c r="E193" s="132"/>
      <c r="F193" s="133">
        <v>100000</v>
      </c>
      <c r="G193" s="133">
        <v>100000</v>
      </c>
      <c r="H193" s="132">
        <f t="shared" si="13"/>
        <v>1</v>
      </c>
      <c r="I193" s="132"/>
      <c r="J193" s="60"/>
    </row>
    <row r="194" spans="1:10" ht="25.5">
      <c r="A194" s="135" t="s">
        <v>118</v>
      </c>
      <c r="B194" s="104"/>
      <c r="C194" s="104"/>
      <c r="D194" s="104"/>
      <c r="E194" s="132"/>
      <c r="F194" s="133">
        <v>100000</v>
      </c>
      <c r="G194" s="133">
        <v>100000</v>
      </c>
      <c r="H194" s="132">
        <f t="shared" si="13"/>
        <v>1</v>
      </c>
      <c r="I194" s="132"/>
      <c r="J194" s="125"/>
    </row>
    <row r="195" spans="1:10" ht="51">
      <c r="A195" s="135" t="s">
        <v>119</v>
      </c>
      <c r="B195" s="104"/>
      <c r="C195" s="104"/>
      <c r="D195" s="104"/>
      <c r="E195" s="132"/>
      <c r="F195" s="133">
        <v>100000</v>
      </c>
      <c r="G195" s="133">
        <v>100000</v>
      </c>
      <c r="H195" s="132">
        <f t="shared" si="13"/>
        <v>1</v>
      </c>
      <c r="I195" s="132"/>
      <c r="J195" s="60"/>
    </row>
    <row r="196" spans="1:10" ht="51">
      <c r="A196" s="135" t="s">
        <v>120</v>
      </c>
      <c r="B196" s="104"/>
      <c r="C196" s="104"/>
      <c r="D196" s="104"/>
      <c r="E196" s="132"/>
      <c r="F196" s="133">
        <v>241374</v>
      </c>
      <c r="G196" s="133">
        <v>241374</v>
      </c>
      <c r="H196" s="132">
        <f t="shared" si="13"/>
        <v>1</v>
      </c>
      <c r="I196" s="132"/>
      <c r="J196" s="60"/>
    </row>
    <row r="197" spans="1:10" ht="51">
      <c r="A197" s="135" t="s">
        <v>121</v>
      </c>
      <c r="B197" s="104"/>
      <c r="C197" s="104"/>
      <c r="D197" s="104"/>
      <c r="E197" s="132"/>
      <c r="F197" s="133">
        <v>177179</v>
      </c>
      <c r="G197" s="133">
        <f>177179-8.6</f>
        <v>177170.4</v>
      </c>
      <c r="H197" s="132">
        <f t="shared" si="13"/>
        <v>0.9999514615163196</v>
      </c>
      <c r="I197" s="132"/>
      <c r="J197" s="60"/>
    </row>
    <row r="198" spans="1:10" ht="51">
      <c r="A198" s="131" t="s">
        <v>122</v>
      </c>
      <c r="B198" s="104"/>
      <c r="C198" s="104"/>
      <c r="D198" s="104"/>
      <c r="E198" s="132"/>
      <c r="F198" s="133">
        <v>322940</v>
      </c>
      <c r="G198" s="133">
        <f>322940-95.2</f>
        <v>322844.8</v>
      </c>
      <c r="H198" s="132">
        <f t="shared" si="13"/>
        <v>0.9997052083978447</v>
      </c>
      <c r="I198" s="132"/>
      <c r="J198" s="60"/>
    </row>
    <row r="199" spans="1:10" ht="76.5">
      <c r="A199" s="131" t="s">
        <v>123</v>
      </c>
      <c r="B199" s="104"/>
      <c r="C199" s="104"/>
      <c r="D199" s="104"/>
      <c r="E199" s="132"/>
      <c r="F199" s="133">
        <v>96000</v>
      </c>
      <c r="G199" s="133">
        <v>96000</v>
      </c>
      <c r="H199" s="132">
        <f t="shared" si="13"/>
        <v>1</v>
      </c>
      <c r="I199" s="132"/>
      <c r="J199" s="60"/>
    </row>
    <row r="200" spans="1:10" ht="25.5">
      <c r="A200" s="131" t="s">
        <v>124</v>
      </c>
      <c r="B200" s="104"/>
      <c r="C200" s="104"/>
      <c r="D200" s="104"/>
      <c r="E200" s="132"/>
      <c r="F200" s="133">
        <v>210000</v>
      </c>
      <c r="G200" s="133">
        <v>210000</v>
      </c>
      <c r="H200" s="132">
        <f t="shared" si="13"/>
        <v>1</v>
      </c>
      <c r="I200" s="132"/>
      <c r="J200" s="60"/>
    </row>
    <row r="201" spans="1:10" ht="12.75">
      <c r="A201" s="131" t="s">
        <v>125</v>
      </c>
      <c r="B201" s="104"/>
      <c r="C201" s="104"/>
      <c r="D201" s="104"/>
      <c r="E201" s="132"/>
      <c r="F201" s="133">
        <v>200000</v>
      </c>
      <c r="G201" s="133">
        <v>200000</v>
      </c>
      <c r="H201" s="132">
        <f t="shared" si="13"/>
        <v>1</v>
      </c>
      <c r="I201" s="132"/>
      <c r="J201" s="124"/>
    </row>
    <row r="202" spans="1:10" ht="38.25">
      <c r="A202" s="131" t="s">
        <v>126</v>
      </c>
      <c r="B202" s="104"/>
      <c r="C202" s="104"/>
      <c r="D202" s="104"/>
      <c r="E202" s="132"/>
      <c r="F202" s="133">
        <v>210000</v>
      </c>
      <c r="G202" s="133">
        <v>210000</v>
      </c>
      <c r="H202" s="132">
        <f t="shared" si="13"/>
        <v>1</v>
      </c>
      <c r="I202" s="132"/>
      <c r="J202" s="60"/>
    </row>
    <row r="203" spans="1:10" ht="25.5">
      <c r="A203" s="131" t="s">
        <v>127</v>
      </c>
      <c r="B203" s="104"/>
      <c r="C203" s="104"/>
      <c r="D203" s="104"/>
      <c r="E203" s="132"/>
      <c r="F203" s="133">
        <v>40000</v>
      </c>
      <c r="G203" s="133">
        <v>40000</v>
      </c>
      <c r="H203" s="132">
        <f t="shared" si="13"/>
        <v>1</v>
      </c>
      <c r="I203" s="132"/>
      <c r="J203" s="60"/>
    </row>
    <row r="204" spans="1:10" ht="76.5">
      <c r="A204" s="131" t="s">
        <v>128</v>
      </c>
      <c r="B204" s="104"/>
      <c r="C204" s="104"/>
      <c r="D204" s="104"/>
      <c r="E204" s="132"/>
      <c r="F204" s="133">
        <v>388440</v>
      </c>
      <c r="G204" s="133">
        <f>388440-525.3</f>
        <v>387914.7</v>
      </c>
      <c r="H204" s="132">
        <f t="shared" si="13"/>
        <v>0.9986476675934508</v>
      </c>
      <c r="I204" s="132"/>
      <c r="J204" s="156" t="s">
        <v>129</v>
      </c>
    </row>
    <row r="205" spans="1:10" ht="51">
      <c r="A205" s="131" t="s">
        <v>130</v>
      </c>
      <c r="B205" s="104"/>
      <c r="C205" s="104"/>
      <c r="D205" s="104"/>
      <c r="E205" s="132"/>
      <c r="F205" s="133">
        <v>1467214</v>
      </c>
      <c r="G205" s="133">
        <f>1467214-1.28</f>
        <v>1467212.72</v>
      </c>
      <c r="H205" s="132">
        <f t="shared" si="13"/>
        <v>0.9999991275982917</v>
      </c>
      <c r="I205" s="132"/>
      <c r="J205" s="60"/>
    </row>
    <row r="206" spans="1:10" ht="63.75">
      <c r="A206" s="131" t="s">
        <v>131</v>
      </c>
      <c r="B206" s="104"/>
      <c r="C206" s="104"/>
      <c r="D206" s="104"/>
      <c r="E206" s="132"/>
      <c r="F206" s="133">
        <v>154000</v>
      </c>
      <c r="G206" s="133">
        <v>154000</v>
      </c>
      <c r="H206" s="132">
        <f t="shared" si="13"/>
        <v>1</v>
      </c>
      <c r="I206" s="132"/>
      <c r="J206" s="60"/>
    </row>
    <row r="207" spans="1:10" ht="38.25">
      <c r="A207" s="131" t="s">
        <v>132</v>
      </c>
      <c r="B207" s="104"/>
      <c r="C207" s="104"/>
      <c r="D207" s="104"/>
      <c r="E207" s="132"/>
      <c r="F207" s="133">
        <v>115500</v>
      </c>
      <c r="G207" s="133">
        <v>115500</v>
      </c>
      <c r="H207" s="132">
        <f t="shared" si="13"/>
        <v>1</v>
      </c>
      <c r="I207" s="132"/>
      <c r="J207" s="60"/>
    </row>
    <row r="208" spans="1:10" ht="38.25">
      <c r="A208" s="131" t="s">
        <v>133</v>
      </c>
      <c r="B208" s="104"/>
      <c r="C208" s="104"/>
      <c r="D208" s="104"/>
      <c r="E208" s="132"/>
      <c r="F208" s="133">
        <v>263000</v>
      </c>
      <c r="G208" s="133">
        <v>263000</v>
      </c>
      <c r="H208" s="132">
        <f t="shared" si="13"/>
        <v>1</v>
      </c>
      <c r="I208" s="132"/>
      <c r="J208" s="60"/>
    </row>
    <row r="209" spans="1:10" ht="114.75">
      <c r="A209" s="136" t="s">
        <v>134</v>
      </c>
      <c r="B209" s="104"/>
      <c r="C209" s="104"/>
      <c r="D209" s="104"/>
      <c r="E209" s="132"/>
      <c r="F209" s="133">
        <v>6907430</v>
      </c>
      <c r="G209" s="133">
        <f>6907430-78701.9</f>
        <v>6828728.1</v>
      </c>
      <c r="H209" s="132">
        <f t="shared" si="13"/>
        <v>0.9886061965159255</v>
      </c>
      <c r="I209" s="132"/>
      <c r="J209" s="60" t="s">
        <v>135</v>
      </c>
    </row>
    <row r="210" spans="1:10" ht="25.5">
      <c r="A210" s="131" t="s">
        <v>136</v>
      </c>
      <c r="B210" s="104"/>
      <c r="C210" s="104"/>
      <c r="D210" s="104"/>
      <c r="E210" s="132"/>
      <c r="F210" s="133">
        <v>1000000</v>
      </c>
      <c r="G210" s="133">
        <v>1000000</v>
      </c>
      <c r="H210" s="132">
        <f t="shared" si="13"/>
        <v>1</v>
      </c>
      <c r="I210" s="132"/>
      <c r="J210" s="60"/>
    </row>
    <row r="211" spans="1:10" ht="25.5">
      <c r="A211" s="131" t="s">
        <v>137</v>
      </c>
      <c r="B211" s="104"/>
      <c r="C211" s="104"/>
      <c r="D211" s="104"/>
      <c r="E211" s="132"/>
      <c r="F211" s="133">
        <v>8883533</v>
      </c>
      <c r="G211" s="133">
        <v>8883533</v>
      </c>
      <c r="H211" s="132">
        <f t="shared" si="13"/>
        <v>1</v>
      </c>
      <c r="I211" s="132"/>
      <c r="J211" s="60"/>
    </row>
    <row r="212" spans="1:10" ht="63.75">
      <c r="A212" s="131" t="s">
        <v>138</v>
      </c>
      <c r="B212" s="104"/>
      <c r="C212" s="104"/>
      <c r="D212" s="104"/>
      <c r="E212" s="132"/>
      <c r="F212" s="133">
        <v>10000</v>
      </c>
      <c r="G212" s="133">
        <v>10000</v>
      </c>
      <c r="H212" s="132">
        <f t="shared" si="13"/>
        <v>1</v>
      </c>
      <c r="I212" s="132"/>
      <c r="J212" s="60"/>
    </row>
    <row r="213" spans="1:10" ht="204">
      <c r="A213" s="131" t="s">
        <v>139</v>
      </c>
      <c r="B213" s="104"/>
      <c r="C213" s="104"/>
      <c r="D213" s="104"/>
      <c r="E213" s="132"/>
      <c r="F213" s="133">
        <v>20000</v>
      </c>
      <c r="G213" s="133">
        <v>20000</v>
      </c>
      <c r="H213" s="132">
        <f t="shared" si="13"/>
        <v>1</v>
      </c>
      <c r="I213" s="132"/>
      <c r="J213" s="60"/>
    </row>
    <row r="214" spans="1:10" ht="89.25">
      <c r="A214" s="137" t="s">
        <v>140</v>
      </c>
      <c r="B214" s="138">
        <v>100</v>
      </c>
      <c r="C214" s="138">
        <v>100</v>
      </c>
      <c r="D214" s="127">
        <f>C214-B214</f>
        <v>0</v>
      </c>
      <c r="E214" s="128">
        <f>C214/B214</f>
        <v>1</v>
      </c>
      <c r="F214" s="133"/>
      <c r="G214" s="133"/>
      <c r="H214" s="132"/>
      <c r="I214" s="132"/>
      <c r="J214" s="60"/>
    </row>
    <row r="215" spans="1:10" ht="63.75">
      <c r="A215" s="137" t="s">
        <v>141</v>
      </c>
      <c r="B215" s="138">
        <v>94</v>
      </c>
      <c r="C215" s="138">
        <v>100</v>
      </c>
      <c r="D215" s="127">
        <f aca="true" t="shared" si="14" ref="D215:D237">C215-B215</f>
        <v>6</v>
      </c>
      <c r="E215" s="128">
        <f aca="true" t="shared" si="15" ref="E215:E237">C215/B215</f>
        <v>1.0638297872340425</v>
      </c>
      <c r="F215" s="133"/>
      <c r="G215" s="133"/>
      <c r="H215" s="132"/>
      <c r="I215" s="132"/>
      <c r="J215" s="60"/>
    </row>
    <row r="216" spans="1:10" ht="89.25">
      <c r="A216" s="137" t="s">
        <v>142</v>
      </c>
      <c r="B216" s="138">
        <v>94</v>
      </c>
      <c r="C216" s="138">
        <v>82</v>
      </c>
      <c r="D216" s="127">
        <f t="shared" si="14"/>
        <v>-12</v>
      </c>
      <c r="E216" s="128">
        <f t="shared" si="15"/>
        <v>0.8723404255319149</v>
      </c>
      <c r="F216" s="133"/>
      <c r="G216" s="133"/>
      <c r="H216" s="132"/>
      <c r="I216" s="132"/>
      <c r="J216" s="60"/>
    </row>
    <row r="217" spans="1:10" ht="229.5">
      <c r="A217" s="137" t="s">
        <v>143</v>
      </c>
      <c r="B217" s="138">
        <v>100</v>
      </c>
      <c r="C217" s="138">
        <v>100</v>
      </c>
      <c r="D217" s="127">
        <f t="shared" si="14"/>
        <v>0</v>
      </c>
      <c r="E217" s="128">
        <f t="shared" si="15"/>
        <v>1</v>
      </c>
      <c r="F217" s="133"/>
      <c r="G217" s="133"/>
      <c r="H217" s="132"/>
      <c r="I217" s="132"/>
      <c r="J217" s="60"/>
    </row>
    <row r="218" spans="1:10" ht="89.25">
      <c r="A218" s="137" t="s">
        <v>144</v>
      </c>
      <c r="B218" s="138">
        <v>12</v>
      </c>
      <c r="C218" s="138">
        <v>12</v>
      </c>
      <c r="D218" s="127">
        <f t="shared" si="14"/>
        <v>0</v>
      </c>
      <c r="E218" s="128">
        <f t="shared" si="15"/>
        <v>1</v>
      </c>
      <c r="F218" s="133"/>
      <c r="G218" s="133"/>
      <c r="H218" s="132"/>
      <c r="I218" s="132"/>
      <c r="J218" s="60"/>
    </row>
    <row r="219" spans="1:10" ht="76.5">
      <c r="A219" s="137" t="s">
        <v>145</v>
      </c>
      <c r="B219" s="138">
        <v>66</v>
      </c>
      <c r="C219" s="138">
        <v>70</v>
      </c>
      <c r="D219" s="127">
        <f t="shared" si="14"/>
        <v>4</v>
      </c>
      <c r="E219" s="128">
        <f t="shared" si="15"/>
        <v>1.0606060606060606</v>
      </c>
      <c r="F219" s="133"/>
      <c r="G219" s="133"/>
      <c r="H219" s="132"/>
      <c r="I219" s="132"/>
      <c r="J219" s="60"/>
    </row>
    <row r="220" spans="1:10" ht="140.25">
      <c r="A220" s="137" t="s">
        <v>146</v>
      </c>
      <c r="B220" s="138">
        <v>12.6</v>
      </c>
      <c r="C220" s="138">
        <v>12.2</v>
      </c>
      <c r="D220" s="127">
        <f t="shared" si="14"/>
        <v>-0.40000000000000036</v>
      </c>
      <c r="E220" s="128">
        <f t="shared" si="15"/>
        <v>0.9682539682539683</v>
      </c>
      <c r="F220" s="133"/>
      <c r="G220" s="133"/>
      <c r="H220" s="132"/>
      <c r="I220" s="132"/>
      <c r="J220" s="60"/>
    </row>
    <row r="221" spans="1:10" ht="204.75" customHeight="1">
      <c r="A221" s="137" t="s">
        <v>147</v>
      </c>
      <c r="B221" s="138">
        <v>48</v>
      </c>
      <c r="C221" s="138">
        <v>48</v>
      </c>
      <c r="D221" s="127">
        <f t="shared" si="14"/>
        <v>0</v>
      </c>
      <c r="E221" s="128">
        <f t="shared" si="15"/>
        <v>1</v>
      </c>
      <c r="F221" s="133"/>
      <c r="G221" s="133"/>
      <c r="H221" s="132"/>
      <c r="I221" s="132"/>
      <c r="J221" s="60"/>
    </row>
    <row r="222" spans="1:10" ht="153">
      <c r="A222" s="137" t="s">
        <v>148</v>
      </c>
      <c r="B222" s="138">
        <v>74</v>
      </c>
      <c r="C222" s="138">
        <v>74</v>
      </c>
      <c r="D222" s="127">
        <f t="shared" si="14"/>
        <v>0</v>
      </c>
      <c r="E222" s="128">
        <f t="shared" si="15"/>
        <v>1</v>
      </c>
      <c r="F222" s="133"/>
      <c r="G222" s="133"/>
      <c r="H222" s="132"/>
      <c r="I222" s="132"/>
      <c r="J222" s="60"/>
    </row>
    <row r="223" spans="1:10" ht="76.5">
      <c r="A223" s="137" t="s">
        <v>149</v>
      </c>
      <c r="B223" s="138">
        <v>100</v>
      </c>
      <c r="C223" s="138">
        <v>100</v>
      </c>
      <c r="D223" s="127">
        <f t="shared" si="14"/>
        <v>0</v>
      </c>
      <c r="E223" s="128">
        <f t="shared" si="15"/>
        <v>1</v>
      </c>
      <c r="F223" s="133"/>
      <c r="G223" s="133"/>
      <c r="H223" s="132"/>
      <c r="I223" s="132"/>
      <c r="J223" s="60"/>
    </row>
    <row r="224" spans="1:10" ht="63.75">
      <c r="A224" s="137" t="s">
        <v>150</v>
      </c>
      <c r="B224" s="138">
        <v>90</v>
      </c>
      <c r="C224" s="138">
        <v>94.6</v>
      </c>
      <c r="D224" s="127">
        <f t="shared" si="14"/>
        <v>4.599999999999994</v>
      </c>
      <c r="E224" s="128">
        <f t="shared" si="15"/>
        <v>1.051111111111111</v>
      </c>
      <c r="F224" s="133"/>
      <c r="G224" s="133"/>
      <c r="H224" s="132"/>
      <c r="I224" s="132"/>
      <c r="J224" s="60"/>
    </row>
    <row r="225" spans="1:10" ht="191.25">
      <c r="A225" s="137" t="s">
        <v>151</v>
      </c>
      <c r="B225" s="138">
        <v>30</v>
      </c>
      <c r="C225" s="138">
        <v>60</v>
      </c>
      <c r="D225" s="127">
        <f t="shared" si="14"/>
        <v>30</v>
      </c>
      <c r="E225" s="128">
        <f t="shared" si="15"/>
        <v>2</v>
      </c>
      <c r="F225" s="133"/>
      <c r="G225" s="133"/>
      <c r="H225" s="132"/>
      <c r="I225" s="132"/>
      <c r="J225" s="60"/>
    </row>
    <row r="226" spans="1:10" ht="93.75" customHeight="1">
      <c r="A226" s="137" t="s">
        <v>152</v>
      </c>
      <c r="B226" s="138">
        <v>8.5</v>
      </c>
      <c r="C226" s="139">
        <v>8.3</v>
      </c>
      <c r="D226" s="127">
        <f t="shared" si="14"/>
        <v>-0.1999999999999993</v>
      </c>
      <c r="E226" s="140">
        <f t="shared" si="15"/>
        <v>0.9764705882352942</v>
      </c>
      <c r="F226" s="130"/>
      <c r="G226" s="130"/>
      <c r="H226" s="129"/>
      <c r="I226" s="129"/>
      <c r="J226" s="158" t="s">
        <v>102</v>
      </c>
    </row>
    <row r="227" spans="1:10" ht="102">
      <c r="A227" s="137" t="s">
        <v>153</v>
      </c>
      <c r="B227" s="138">
        <v>87.5</v>
      </c>
      <c r="C227" s="141">
        <f>7/8*100</f>
        <v>87.5</v>
      </c>
      <c r="D227" s="127">
        <f t="shared" si="14"/>
        <v>0</v>
      </c>
      <c r="E227" s="128">
        <f t="shared" si="15"/>
        <v>1</v>
      </c>
      <c r="F227" s="133"/>
      <c r="G227" s="133"/>
      <c r="H227" s="132"/>
      <c r="I227" s="132"/>
      <c r="J227" s="60"/>
    </row>
    <row r="228" spans="1:10" ht="25.5">
      <c r="A228" s="137" t="s">
        <v>154</v>
      </c>
      <c r="B228" s="138">
        <v>7</v>
      </c>
      <c r="C228" s="138">
        <v>5.38</v>
      </c>
      <c r="D228" s="127">
        <f t="shared" si="14"/>
        <v>-1.62</v>
      </c>
      <c r="E228" s="128">
        <f t="shared" si="15"/>
        <v>0.7685714285714286</v>
      </c>
      <c r="F228" s="133"/>
      <c r="G228" s="133"/>
      <c r="H228" s="132"/>
      <c r="I228" s="132"/>
      <c r="J228" s="60"/>
    </row>
    <row r="229" spans="1:10" ht="140.25">
      <c r="A229" s="137" t="s">
        <v>155</v>
      </c>
      <c r="B229" s="138">
        <v>95</v>
      </c>
      <c r="C229" s="138">
        <f>ROUND(50/53*100,2)</f>
        <v>94.34</v>
      </c>
      <c r="D229" s="127">
        <f t="shared" si="14"/>
        <v>-0.6599999999999966</v>
      </c>
      <c r="E229" s="128">
        <f t="shared" si="15"/>
        <v>0.9930526315789474</v>
      </c>
      <c r="F229" s="133"/>
      <c r="G229" s="133"/>
      <c r="H229" s="132"/>
      <c r="I229" s="132"/>
      <c r="J229" s="60"/>
    </row>
    <row r="230" spans="1:10" ht="38.25">
      <c r="A230" s="137" t="s">
        <v>156</v>
      </c>
      <c r="B230" s="138">
        <v>42.5</v>
      </c>
      <c r="C230" s="138">
        <v>42.5</v>
      </c>
      <c r="D230" s="127">
        <f t="shared" si="14"/>
        <v>0</v>
      </c>
      <c r="E230" s="128">
        <f t="shared" si="15"/>
        <v>1</v>
      </c>
      <c r="F230" s="133"/>
      <c r="G230" s="133"/>
      <c r="H230" s="132"/>
      <c r="I230" s="132"/>
      <c r="J230" s="60"/>
    </row>
    <row r="231" spans="1:10" ht="38.25">
      <c r="A231" s="137" t="s">
        <v>157</v>
      </c>
      <c r="B231" s="138">
        <v>10</v>
      </c>
      <c r="C231" s="138">
        <v>44.9</v>
      </c>
      <c r="D231" s="127">
        <f t="shared" si="14"/>
        <v>34.9</v>
      </c>
      <c r="E231" s="128">
        <f t="shared" si="15"/>
        <v>4.49</v>
      </c>
      <c r="F231" s="133"/>
      <c r="G231" s="133"/>
      <c r="H231" s="132"/>
      <c r="I231" s="132"/>
      <c r="J231" s="60"/>
    </row>
    <row r="232" spans="1:10" ht="51">
      <c r="A232" s="137" t="s">
        <v>158</v>
      </c>
      <c r="B232" s="138">
        <v>90</v>
      </c>
      <c r="C232" s="138">
        <v>92.1</v>
      </c>
      <c r="D232" s="127">
        <f t="shared" si="14"/>
        <v>2.0999999999999943</v>
      </c>
      <c r="E232" s="128">
        <f t="shared" si="15"/>
        <v>1.0233333333333332</v>
      </c>
      <c r="F232" s="133"/>
      <c r="G232" s="133"/>
      <c r="H232" s="132"/>
      <c r="I232" s="132"/>
      <c r="J232" s="60"/>
    </row>
    <row r="233" spans="1:10" ht="89.25">
      <c r="A233" s="137" t="s">
        <v>159</v>
      </c>
      <c r="B233" s="138">
        <v>50</v>
      </c>
      <c r="C233" s="138">
        <f>1/2*100</f>
        <v>50</v>
      </c>
      <c r="D233" s="127">
        <f t="shared" si="14"/>
        <v>0</v>
      </c>
      <c r="E233" s="128">
        <f t="shared" si="15"/>
        <v>1</v>
      </c>
      <c r="F233" s="133"/>
      <c r="G233" s="133"/>
      <c r="H233" s="132"/>
      <c r="I233" s="132"/>
      <c r="J233" s="60"/>
    </row>
    <row r="234" spans="1:10" ht="102">
      <c r="A234" s="137" t="s">
        <v>160</v>
      </c>
      <c r="B234" s="138">
        <v>66</v>
      </c>
      <c r="C234" s="138">
        <f>ROUND(2/3*100,2)</f>
        <v>66.67</v>
      </c>
      <c r="D234" s="127">
        <f t="shared" si="14"/>
        <v>0.6700000000000017</v>
      </c>
      <c r="E234" s="128">
        <f t="shared" si="15"/>
        <v>1.0101515151515152</v>
      </c>
      <c r="F234" s="133"/>
      <c r="G234" s="133"/>
      <c r="H234" s="132"/>
      <c r="I234" s="132"/>
      <c r="J234" s="60"/>
    </row>
    <row r="235" spans="1:10" ht="127.5">
      <c r="A235" s="137" t="s">
        <v>161</v>
      </c>
      <c r="B235" s="138">
        <v>10</v>
      </c>
      <c r="C235" s="138">
        <v>20</v>
      </c>
      <c r="D235" s="127">
        <f t="shared" si="14"/>
        <v>10</v>
      </c>
      <c r="E235" s="128">
        <f t="shared" si="15"/>
        <v>2</v>
      </c>
      <c r="F235" s="133"/>
      <c r="G235" s="133"/>
      <c r="H235" s="132"/>
      <c r="I235" s="132"/>
      <c r="J235" s="60"/>
    </row>
    <row r="236" spans="1:10" ht="58.5" customHeight="1">
      <c r="A236" s="137" t="s">
        <v>162</v>
      </c>
      <c r="B236" s="138">
        <v>50</v>
      </c>
      <c r="C236" s="138">
        <f>ROUND(2090/(4397-229)*100,2)</f>
        <v>50.14</v>
      </c>
      <c r="D236" s="127">
        <f t="shared" si="14"/>
        <v>0.14000000000000057</v>
      </c>
      <c r="E236" s="128">
        <f t="shared" si="15"/>
        <v>1.0028</v>
      </c>
      <c r="F236" s="133"/>
      <c r="G236" s="133"/>
      <c r="H236" s="132"/>
      <c r="I236" s="132"/>
      <c r="J236" s="159" t="s">
        <v>163</v>
      </c>
    </row>
    <row r="237" spans="1:10" ht="89.25">
      <c r="A237" s="137" t="s">
        <v>164</v>
      </c>
      <c r="B237" s="138">
        <v>25</v>
      </c>
      <c r="C237" s="138">
        <f>3/8*100</f>
        <v>37.5</v>
      </c>
      <c r="D237" s="127">
        <f t="shared" si="14"/>
        <v>12.5</v>
      </c>
      <c r="E237" s="128">
        <f t="shared" si="15"/>
        <v>1.5</v>
      </c>
      <c r="F237" s="133"/>
      <c r="G237" s="133"/>
      <c r="H237" s="132"/>
      <c r="I237" s="132"/>
      <c r="J237" s="159" t="s">
        <v>165</v>
      </c>
    </row>
    <row r="238" spans="1:10" ht="12.75">
      <c r="A238" s="63" t="s">
        <v>170</v>
      </c>
      <c r="B238" s="4"/>
      <c r="C238" s="4"/>
      <c r="D238" s="4"/>
      <c r="E238" s="25"/>
      <c r="F238" s="26"/>
      <c r="G238" s="26"/>
      <c r="H238" s="25"/>
      <c r="I238" s="25"/>
      <c r="J238" s="4"/>
    </row>
    <row r="239" spans="1:10" ht="25.5">
      <c r="A239" s="82" t="s">
        <v>137</v>
      </c>
      <c r="B239" s="53"/>
      <c r="C239" s="53"/>
      <c r="D239" s="53"/>
      <c r="E239" s="50"/>
      <c r="F239" s="83">
        <v>248857</v>
      </c>
      <c r="G239" s="83">
        <v>248857</v>
      </c>
      <c r="H239" s="84">
        <f>G239/F239</f>
        <v>1</v>
      </c>
      <c r="I239" s="25"/>
      <c r="J239" s="4"/>
    </row>
    <row r="240" spans="1:10" ht="63.75">
      <c r="A240" s="6" t="s">
        <v>310</v>
      </c>
      <c r="B240" s="70">
        <v>744</v>
      </c>
      <c r="C240" s="53">
        <v>744</v>
      </c>
      <c r="D240" s="70">
        <f>C240-B240</f>
        <v>0</v>
      </c>
      <c r="E240" s="50">
        <f>C240/B240</f>
        <v>1</v>
      </c>
      <c r="F240" s="52"/>
      <c r="G240" s="52"/>
      <c r="H240" s="50"/>
      <c r="I240" s="25"/>
      <c r="J240" s="4"/>
    </row>
    <row r="241" spans="1:10" ht="38.25">
      <c r="A241" s="2" t="s">
        <v>11</v>
      </c>
      <c r="B241" s="4"/>
      <c r="C241" s="4"/>
      <c r="D241" s="4"/>
      <c r="E241" s="25"/>
      <c r="F241" s="25">
        <f>F242/F362</f>
        <v>0.08816326612945778</v>
      </c>
      <c r="G241" s="25">
        <f>G242/G362</f>
        <v>0.19611083516513914</v>
      </c>
      <c r="H241" s="25"/>
      <c r="I241" s="25"/>
      <c r="J241" s="4"/>
    </row>
    <row r="242" spans="1:10" ht="12.75">
      <c r="A242" s="5" t="s">
        <v>57</v>
      </c>
      <c r="B242" s="30">
        <f>SUM(B215:B240)</f>
        <v>2006.1</v>
      </c>
      <c r="C242" s="30">
        <f>SUM(C215:C240)</f>
        <v>2096.13</v>
      </c>
      <c r="D242" s="30">
        <f>C242-B242</f>
        <v>90.0300000000002</v>
      </c>
      <c r="E242" s="145">
        <f>SUM(E215:E240)/25</f>
        <v>1.191220833984305</v>
      </c>
      <c r="F242" s="31">
        <f>SUM(F186:F240)</f>
        <v>23307738</v>
      </c>
      <c r="G242" s="31">
        <f>SUM(G186:G240)</f>
        <v>23228388.47</v>
      </c>
      <c r="H242" s="27">
        <f>G242/F242</f>
        <v>0.9965955713935003</v>
      </c>
      <c r="I242" s="27">
        <f>E242/H242</f>
        <v>1.1952901138409313</v>
      </c>
      <c r="J242" s="27"/>
    </row>
    <row r="243" spans="1:10" ht="12.75">
      <c r="A243" s="178" t="s">
        <v>44</v>
      </c>
      <c r="B243" s="179"/>
      <c r="C243" s="179"/>
      <c r="D243" s="179"/>
      <c r="E243" s="179"/>
      <c r="F243" s="179"/>
      <c r="G243" s="179"/>
      <c r="H243" s="179"/>
      <c r="I243" s="179"/>
      <c r="J243" s="180"/>
    </row>
    <row r="244" spans="1:10" ht="12.75">
      <c r="A244" s="63" t="s">
        <v>251</v>
      </c>
      <c r="B244" s="4"/>
      <c r="C244" s="4"/>
      <c r="D244" s="4"/>
      <c r="E244" s="25"/>
      <c r="F244" s="26"/>
      <c r="G244" s="26"/>
      <c r="H244" s="25"/>
      <c r="I244" s="25"/>
      <c r="J244" s="4"/>
    </row>
    <row r="245" spans="1:10" ht="89.25">
      <c r="A245" s="114" t="s">
        <v>252</v>
      </c>
      <c r="B245" s="115"/>
      <c r="C245" s="115"/>
      <c r="D245" s="116"/>
      <c r="E245" s="117"/>
      <c r="F245" s="26">
        <v>30351</v>
      </c>
      <c r="G245" s="26">
        <v>30350.1</v>
      </c>
      <c r="H245" s="93">
        <f aca="true" t="shared" si="16" ref="H245:H269">G245/F245</f>
        <v>0.9999703469407927</v>
      </c>
      <c r="I245" s="118"/>
      <c r="J245" s="6"/>
    </row>
    <row r="246" spans="1:10" ht="51">
      <c r="A246" s="114" t="s">
        <v>253</v>
      </c>
      <c r="B246" s="115"/>
      <c r="C246" s="115"/>
      <c r="D246" s="116"/>
      <c r="E246" s="117"/>
      <c r="F246" s="26">
        <v>863711</v>
      </c>
      <c r="G246" s="26">
        <v>863711</v>
      </c>
      <c r="H246" s="93">
        <f t="shared" si="16"/>
        <v>1</v>
      </c>
      <c r="I246" s="118"/>
      <c r="J246" s="6"/>
    </row>
    <row r="247" spans="1:10" ht="63.75">
      <c r="A247" s="114" t="s">
        <v>254</v>
      </c>
      <c r="B247" s="115"/>
      <c r="C247" s="115"/>
      <c r="D247" s="116"/>
      <c r="E247" s="117"/>
      <c r="F247" s="26">
        <v>160000</v>
      </c>
      <c r="G247" s="26">
        <v>160000</v>
      </c>
      <c r="H247" s="93">
        <f t="shared" si="16"/>
        <v>1</v>
      </c>
      <c r="I247" s="118"/>
      <c r="J247" s="6"/>
    </row>
    <row r="248" spans="1:10" ht="76.5">
      <c r="A248" s="114" t="s">
        <v>255</v>
      </c>
      <c r="B248" s="115"/>
      <c r="C248" s="115"/>
      <c r="D248" s="116"/>
      <c r="E248" s="117"/>
      <c r="F248" s="26">
        <v>228000</v>
      </c>
      <c r="G248" s="26">
        <v>228000</v>
      </c>
      <c r="H248" s="93">
        <f t="shared" si="16"/>
        <v>1</v>
      </c>
      <c r="I248" s="118"/>
      <c r="J248" s="6"/>
    </row>
    <row r="249" spans="1:10" ht="63.75">
      <c r="A249" s="114" t="s">
        <v>256</v>
      </c>
      <c r="B249" s="6"/>
      <c r="C249" s="6"/>
      <c r="D249" s="116"/>
      <c r="E249" s="117"/>
      <c r="F249" s="26">
        <v>387500</v>
      </c>
      <c r="G249" s="26">
        <v>387500</v>
      </c>
      <c r="H249" s="93">
        <f t="shared" si="16"/>
        <v>1</v>
      </c>
      <c r="I249" s="118"/>
      <c r="J249" s="6"/>
    </row>
    <row r="250" spans="1:10" ht="115.5" customHeight="1">
      <c r="A250" s="114" t="s">
        <v>257</v>
      </c>
      <c r="B250" s="115"/>
      <c r="C250" s="115"/>
      <c r="D250" s="116"/>
      <c r="E250" s="117"/>
      <c r="F250" s="26">
        <v>1507087</v>
      </c>
      <c r="G250" s="26">
        <v>1501555.65</v>
      </c>
      <c r="H250" s="93">
        <f t="shared" si="16"/>
        <v>0.9963297739281143</v>
      </c>
      <c r="I250" s="118"/>
      <c r="J250" s="122" t="s">
        <v>311</v>
      </c>
    </row>
    <row r="251" spans="1:10" ht="76.5">
      <c r="A251" s="114" t="s">
        <v>258</v>
      </c>
      <c r="B251" s="115"/>
      <c r="C251" s="115"/>
      <c r="D251" s="116"/>
      <c r="E251" s="117"/>
      <c r="F251" s="26">
        <v>107000</v>
      </c>
      <c r="G251" s="26">
        <v>107000</v>
      </c>
      <c r="H251" s="93">
        <f t="shared" si="16"/>
        <v>1</v>
      </c>
      <c r="I251" s="118"/>
      <c r="J251" s="6"/>
    </row>
    <row r="252" spans="1:10" ht="162" customHeight="1">
      <c r="A252" s="114" t="s">
        <v>259</v>
      </c>
      <c r="B252" s="115"/>
      <c r="C252" s="115"/>
      <c r="D252" s="116"/>
      <c r="E252" s="117"/>
      <c r="F252" s="26">
        <v>9378346</v>
      </c>
      <c r="G252" s="26">
        <v>9353919.1</v>
      </c>
      <c r="H252" s="93">
        <f t="shared" si="16"/>
        <v>0.9973953936013876</v>
      </c>
      <c r="I252" s="118"/>
      <c r="J252" s="122" t="s">
        <v>312</v>
      </c>
    </row>
    <row r="253" spans="1:10" ht="114" customHeight="1">
      <c r="A253" s="114" t="s">
        <v>260</v>
      </c>
      <c r="B253" s="6"/>
      <c r="C253" s="6"/>
      <c r="D253" s="116"/>
      <c r="E253" s="117"/>
      <c r="F253" s="26">
        <v>900000</v>
      </c>
      <c r="G253" s="26">
        <v>875541.91</v>
      </c>
      <c r="H253" s="93">
        <f t="shared" si="16"/>
        <v>0.9728243444444444</v>
      </c>
      <c r="I253" s="118"/>
      <c r="J253" s="122" t="s">
        <v>261</v>
      </c>
    </row>
    <row r="254" spans="1:10" ht="127.5">
      <c r="A254" s="119" t="s">
        <v>262</v>
      </c>
      <c r="B254" s="115"/>
      <c r="C254" s="115"/>
      <c r="D254" s="116"/>
      <c r="E254" s="117"/>
      <c r="F254" s="26">
        <v>677156</v>
      </c>
      <c r="G254" s="26">
        <v>674527.73</v>
      </c>
      <c r="H254" s="93">
        <f t="shared" si="16"/>
        <v>0.9961186639415437</v>
      </c>
      <c r="I254" s="118"/>
      <c r="J254" s="122" t="s">
        <v>263</v>
      </c>
    </row>
    <row r="255" spans="1:10" ht="114.75">
      <c r="A255" s="119" t="s">
        <v>264</v>
      </c>
      <c r="B255" s="6"/>
      <c r="C255" s="6"/>
      <c r="D255" s="116"/>
      <c r="E255" s="117"/>
      <c r="F255" s="26">
        <v>2325567</v>
      </c>
      <c r="G255" s="26">
        <v>2325337.25</v>
      </c>
      <c r="H255" s="93">
        <f t="shared" si="16"/>
        <v>0.9999012068884706</v>
      </c>
      <c r="I255" s="118"/>
      <c r="J255" s="6"/>
    </row>
    <row r="256" spans="1:10" ht="51">
      <c r="A256" s="114" t="s">
        <v>265</v>
      </c>
      <c r="B256" s="6"/>
      <c r="C256" s="6"/>
      <c r="D256" s="116"/>
      <c r="E256" s="117"/>
      <c r="F256" s="26">
        <v>961227.41</v>
      </c>
      <c r="G256" s="26">
        <v>957322.41</v>
      </c>
      <c r="H256" s="93">
        <f t="shared" si="16"/>
        <v>0.9959374858026573</v>
      </c>
      <c r="I256" s="118"/>
      <c r="J256" s="122" t="s">
        <v>266</v>
      </c>
    </row>
    <row r="257" spans="1:10" ht="89.25">
      <c r="A257" s="114" t="s">
        <v>267</v>
      </c>
      <c r="B257" s="6"/>
      <c r="C257" s="6"/>
      <c r="D257" s="116"/>
      <c r="E257" s="117"/>
      <c r="F257" s="26">
        <v>175848</v>
      </c>
      <c r="G257" s="26">
        <v>175848</v>
      </c>
      <c r="H257" s="93">
        <f t="shared" si="16"/>
        <v>1</v>
      </c>
      <c r="I257" s="118"/>
      <c r="J257" s="6"/>
    </row>
    <row r="258" spans="1:10" ht="25.5">
      <c r="A258" s="114" t="s">
        <v>268</v>
      </c>
      <c r="B258" s="6"/>
      <c r="C258" s="6"/>
      <c r="D258" s="116"/>
      <c r="E258" s="117"/>
      <c r="F258" s="26">
        <v>98000</v>
      </c>
      <c r="G258" s="26">
        <v>98000</v>
      </c>
      <c r="H258" s="93">
        <f t="shared" si="16"/>
        <v>1</v>
      </c>
      <c r="I258" s="118"/>
      <c r="J258" s="6"/>
    </row>
    <row r="259" spans="1:10" ht="38.25">
      <c r="A259" s="114" t="s">
        <v>269</v>
      </c>
      <c r="B259" s="115"/>
      <c r="C259" s="115"/>
      <c r="D259" s="116"/>
      <c r="E259" s="117"/>
      <c r="F259" s="26">
        <v>100000</v>
      </c>
      <c r="G259" s="26">
        <v>99965</v>
      </c>
      <c r="H259" s="93">
        <f t="shared" si="16"/>
        <v>0.99965</v>
      </c>
      <c r="I259" s="118"/>
      <c r="J259" s="6"/>
    </row>
    <row r="260" spans="1:10" ht="25.5">
      <c r="A260" s="114" t="s">
        <v>270</v>
      </c>
      <c r="B260" s="115"/>
      <c r="C260" s="115"/>
      <c r="D260" s="116"/>
      <c r="E260" s="117"/>
      <c r="F260" s="26">
        <v>15660</v>
      </c>
      <c r="G260" s="26">
        <v>15635</v>
      </c>
      <c r="H260" s="93">
        <f t="shared" si="16"/>
        <v>0.9984035759897829</v>
      </c>
      <c r="I260" s="118"/>
      <c r="J260" s="6" t="s">
        <v>226</v>
      </c>
    </row>
    <row r="261" spans="1:10" ht="102">
      <c r="A261" s="119" t="s">
        <v>271</v>
      </c>
      <c r="B261" s="6"/>
      <c r="C261" s="6"/>
      <c r="D261" s="116"/>
      <c r="E261" s="117"/>
      <c r="F261" s="26">
        <v>9810</v>
      </c>
      <c r="G261" s="26">
        <v>9810</v>
      </c>
      <c r="H261" s="93">
        <f t="shared" si="16"/>
        <v>1</v>
      </c>
      <c r="I261" s="118"/>
      <c r="J261" s="6"/>
    </row>
    <row r="262" spans="1:10" ht="89.25">
      <c r="A262" s="114" t="s">
        <v>272</v>
      </c>
      <c r="B262" s="6"/>
      <c r="C262" s="6"/>
      <c r="D262" s="116"/>
      <c r="E262" s="117"/>
      <c r="F262" s="26">
        <v>986850</v>
      </c>
      <c r="G262" s="26">
        <v>986850</v>
      </c>
      <c r="H262" s="93">
        <f t="shared" si="16"/>
        <v>1</v>
      </c>
      <c r="I262" s="118"/>
      <c r="J262" s="6"/>
    </row>
    <row r="263" spans="1:10" ht="114.75">
      <c r="A263" s="119" t="s">
        <v>273</v>
      </c>
      <c r="B263" s="6"/>
      <c r="C263" s="6"/>
      <c r="D263" s="116"/>
      <c r="E263" s="117"/>
      <c r="F263" s="26">
        <v>678064</v>
      </c>
      <c r="G263" s="26">
        <v>678064</v>
      </c>
      <c r="H263" s="93">
        <f t="shared" si="16"/>
        <v>1</v>
      </c>
      <c r="I263" s="118"/>
      <c r="J263" s="6"/>
    </row>
    <row r="264" spans="1:10" ht="63.75">
      <c r="A264" s="114" t="s">
        <v>274</v>
      </c>
      <c r="B264" s="6"/>
      <c r="C264" s="6"/>
      <c r="D264" s="116"/>
      <c r="E264" s="117"/>
      <c r="F264" s="26">
        <v>1777558.76</v>
      </c>
      <c r="G264" s="26">
        <v>1772440.13</v>
      </c>
      <c r="H264" s="93">
        <f t="shared" si="16"/>
        <v>0.9971204158674337</v>
      </c>
      <c r="I264" s="118"/>
      <c r="J264" s="6" t="s">
        <v>313</v>
      </c>
    </row>
    <row r="265" spans="1:10" ht="51">
      <c r="A265" s="114" t="s">
        <v>275</v>
      </c>
      <c r="B265" s="6"/>
      <c r="C265" s="6"/>
      <c r="D265" s="116"/>
      <c r="E265" s="117"/>
      <c r="F265" s="26">
        <v>189690</v>
      </c>
      <c r="G265" s="26">
        <v>189322.21</v>
      </c>
      <c r="H265" s="93">
        <f t="shared" si="16"/>
        <v>0.9980610996889662</v>
      </c>
      <c r="I265" s="118"/>
      <c r="J265" s="6" t="s">
        <v>313</v>
      </c>
    </row>
    <row r="266" spans="1:10" ht="231" customHeight="1">
      <c r="A266" s="114" t="s">
        <v>276</v>
      </c>
      <c r="B266" s="6"/>
      <c r="C266" s="6"/>
      <c r="D266" s="116"/>
      <c r="E266" s="117"/>
      <c r="F266" s="26">
        <v>213000</v>
      </c>
      <c r="G266" s="26">
        <v>188139</v>
      </c>
      <c r="H266" s="93">
        <f t="shared" si="16"/>
        <v>0.8832816901408451</v>
      </c>
      <c r="I266" s="118"/>
      <c r="J266" s="122" t="s">
        <v>314</v>
      </c>
    </row>
    <row r="267" spans="1:10" ht="89.25">
      <c r="A267" s="114" t="s">
        <v>277</v>
      </c>
      <c r="B267" s="115"/>
      <c r="C267" s="115"/>
      <c r="D267" s="116"/>
      <c r="E267" s="117"/>
      <c r="F267" s="26">
        <v>147431</v>
      </c>
      <c r="G267" s="26">
        <v>147431</v>
      </c>
      <c r="H267" s="93">
        <f t="shared" si="16"/>
        <v>1</v>
      </c>
      <c r="I267" s="118"/>
      <c r="J267" s="6"/>
    </row>
    <row r="268" spans="1:10" ht="59.25" customHeight="1">
      <c r="A268" s="114" t="s">
        <v>278</v>
      </c>
      <c r="B268" s="6"/>
      <c r="C268" s="6"/>
      <c r="D268" s="116"/>
      <c r="E268" s="117"/>
      <c r="F268" s="26">
        <v>480000</v>
      </c>
      <c r="G268" s="26">
        <v>465863.03</v>
      </c>
      <c r="H268" s="93">
        <f t="shared" si="16"/>
        <v>0.9705479791666667</v>
      </c>
      <c r="I268" s="118"/>
      <c r="J268" s="122" t="s">
        <v>279</v>
      </c>
    </row>
    <row r="269" spans="1:10" ht="127.5">
      <c r="A269" s="119" t="s">
        <v>280</v>
      </c>
      <c r="B269" s="6"/>
      <c r="C269" s="6"/>
      <c r="D269" s="116"/>
      <c r="E269" s="117"/>
      <c r="F269" s="26">
        <v>6255</v>
      </c>
      <c r="G269" s="26">
        <v>6255</v>
      </c>
      <c r="H269" s="93">
        <f t="shared" si="16"/>
        <v>1</v>
      </c>
      <c r="I269" s="118"/>
      <c r="J269" s="6"/>
    </row>
    <row r="270" spans="1:10" ht="102">
      <c r="A270" s="57" t="s">
        <v>281</v>
      </c>
      <c r="B270" s="160">
        <v>54</v>
      </c>
      <c r="C270" s="160">
        <v>55.5</v>
      </c>
      <c r="D270" s="161">
        <f>C270-B270</f>
        <v>1.5</v>
      </c>
      <c r="E270" s="93">
        <f>C270/B270</f>
        <v>1.0277777777777777</v>
      </c>
      <c r="F270" s="26"/>
      <c r="G270" s="26"/>
      <c r="H270" s="93"/>
      <c r="I270" s="118"/>
      <c r="J270" s="6"/>
    </row>
    <row r="271" spans="1:10" ht="76.5">
      <c r="A271" s="57" t="s">
        <v>282</v>
      </c>
      <c r="B271" s="162">
        <v>54.5</v>
      </c>
      <c r="C271" s="160">
        <v>63.3</v>
      </c>
      <c r="D271" s="161">
        <f>C271-B271</f>
        <v>8.799999999999997</v>
      </c>
      <c r="E271" s="93">
        <f>C271/B271</f>
        <v>1.161467889908257</v>
      </c>
      <c r="F271" s="146"/>
      <c r="G271" s="146"/>
      <c r="H271" s="93"/>
      <c r="I271" s="120"/>
      <c r="J271" s="121"/>
    </row>
    <row r="272" spans="1:10" ht="136.5" customHeight="1">
      <c r="A272" s="57" t="s">
        <v>283</v>
      </c>
      <c r="B272" s="160">
        <v>20</v>
      </c>
      <c r="C272" s="160">
        <v>50</v>
      </c>
      <c r="D272" s="161">
        <f>C272-B272</f>
        <v>30</v>
      </c>
      <c r="E272" s="93">
        <f>C272/B272</f>
        <v>2.5</v>
      </c>
      <c r="F272" s="146"/>
      <c r="G272" s="146"/>
      <c r="H272" s="93"/>
      <c r="I272" s="120"/>
      <c r="J272" s="122" t="s">
        <v>284</v>
      </c>
    </row>
    <row r="273" spans="1:10" ht="102">
      <c r="A273" s="6" t="s">
        <v>315</v>
      </c>
      <c r="B273" s="160">
        <v>14</v>
      </c>
      <c r="C273" s="160">
        <v>81.8</v>
      </c>
      <c r="D273" s="161">
        <f>C273-B273</f>
        <v>67.8</v>
      </c>
      <c r="E273" s="93">
        <f>C273/B273</f>
        <v>5.8428571428571425</v>
      </c>
      <c r="F273" s="146"/>
      <c r="G273" s="146"/>
      <c r="H273" s="93"/>
      <c r="I273" s="120"/>
      <c r="J273" s="122" t="s">
        <v>285</v>
      </c>
    </row>
    <row r="274" spans="1:10" ht="12.75">
      <c r="A274" s="63" t="s">
        <v>245</v>
      </c>
      <c r="B274" s="4"/>
      <c r="C274" s="4"/>
      <c r="D274" s="4"/>
      <c r="E274" s="25"/>
      <c r="F274" s="26"/>
      <c r="G274" s="26"/>
      <c r="H274" s="25"/>
      <c r="I274" s="25"/>
      <c r="J274" s="4"/>
    </row>
    <row r="275" spans="1:10" ht="25.5">
      <c r="A275" s="39" t="s">
        <v>316</v>
      </c>
      <c r="B275" s="4"/>
      <c r="C275" s="4"/>
      <c r="D275" s="4"/>
      <c r="E275" s="4"/>
      <c r="F275" s="4"/>
      <c r="G275" s="4"/>
      <c r="H275" s="4"/>
      <c r="I275" s="4"/>
      <c r="J275" s="2"/>
    </row>
    <row r="276" spans="1:10" ht="63.75">
      <c r="A276" s="39" t="s">
        <v>317</v>
      </c>
      <c r="B276" s="26">
        <v>610</v>
      </c>
      <c r="C276" s="26">
        <v>359</v>
      </c>
      <c r="D276" s="26">
        <f>C276-B276</f>
        <v>-251</v>
      </c>
      <c r="E276" s="99">
        <f>C276/B276</f>
        <v>0.5885245901639344</v>
      </c>
      <c r="F276" s="26">
        <v>282491</v>
      </c>
      <c r="G276" s="26">
        <v>151897</v>
      </c>
      <c r="H276" s="99">
        <f>G276/F276</f>
        <v>0.537705626019944</v>
      </c>
      <c r="I276" s="99"/>
      <c r="J276" s="152" t="s">
        <v>318</v>
      </c>
    </row>
    <row r="277" spans="1:10" ht="76.5">
      <c r="A277" s="39" t="s">
        <v>319</v>
      </c>
      <c r="B277" s="26"/>
      <c r="C277" s="26"/>
      <c r="D277" s="26"/>
      <c r="E277" s="4"/>
      <c r="F277" s="26">
        <v>10651.3</v>
      </c>
      <c r="G277" s="26">
        <v>10651.3</v>
      </c>
      <c r="H277" s="99">
        <f aca="true" t="shared" si="17" ref="H277:H288">G277/F277</f>
        <v>1</v>
      </c>
      <c r="I277" s="99"/>
      <c r="J277" s="152"/>
    </row>
    <row r="278" spans="1:10" ht="51">
      <c r="A278" s="39" t="s">
        <v>320</v>
      </c>
      <c r="B278" s="26">
        <v>21816</v>
      </c>
      <c r="C278" s="26">
        <v>19272</v>
      </c>
      <c r="D278" s="26">
        <f>C278-B278</f>
        <v>-2544</v>
      </c>
      <c r="E278" s="99">
        <f>C278/B278</f>
        <v>0.8833883388338833</v>
      </c>
      <c r="F278" s="26">
        <v>1152003</v>
      </c>
      <c r="G278" s="26">
        <v>923946</v>
      </c>
      <c r="H278" s="99">
        <f t="shared" si="17"/>
        <v>0.8020343697021622</v>
      </c>
      <c r="I278" s="99"/>
      <c r="J278" s="152" t="s">
        <v>318</v>
      </c>
    </row>
    <row r="279" spans="1:10" ht="63.75">
      <c r="A279" s="148" t="s">
        <v>321</v>
      </c>
      <c r="B279" s="26"/>
      <c r="C279" s="26"/>
      <c r="D279" s="26"/>
      <c r="E279" s="4"/>
      <c r="F279" s="26">
        <v>114872</v>
      </c>
      <c r="G279" s="26">
        <v>114872</v>
      </c>
      <c r="H279" s="99">
        <f t="shared" si="17"/>
        <v>1</v>
      </c>
      <c r="I279" s="99"/>
      <c r="J279" s="152"/>
    </row>
    <row r="280" spans="1:10" ht="51">
      <c r="A280" s="39" t="s">
        <v>322</v>
      </c>
      <c r="B280" s="26">
        <v>420</v>
      </c>
      <c r="C280" s="26">
        <v>149</v>
      </c>
      <c r="D280" s="26">
        <f>C280-B280</f>
        <v>-271</v>
      </c>
      <c r="E280" s="99">
        <f>C280/B280</f>
        <v>0.3547619047619048</v>
      </c>
      <c r="F280" s="26">
        <v>42000</v>
      </c>
      <c r="G280" s="26">
        <v>12800</v>
      </c>
      <c r="H280" s="99">
        <f t="shared" si="17"/>
        <v>0.3047619047619048</v>
      </c>
      <c r="I280" s="99">
        <f>E280/H280</f>
        <v>1.1640625</v>
      </c>
      <c r="J280" s="152" t="s">
        <v>318</v>
      </c>
    </row>
    <row r="281" spans="1:10" ht="63.75">
      <c r="A281" s="149" t="s">
        <v>323</v>
      </c>
      <c r="B281" s="26"/>
      <c r="C281" s="26"/>
      <c r="D281" s="26"/>
      <c r="E281" s="4"/>
      <c r="F281" s="26">
        <v>2500</v>
      </c>
      <c r="G281" s="26">
        <v>2500</v>
      </c>
      <c r="H281" s="150">
        <f t="shared" si="17"/>
        <v>1</v>
      </c>
      <c r="I281" s="99"/>
      <c r="J281" s="152"/>
    </row>
    <row r="282" spans="1:10" ht="38.25">
      <c r="A282" s="39" t="s">
        <v>324</v>
      </c>
      <c r="B282" s="26"/>
      <c r="C282" s="26"/>
      <c r="D282" s="26"/>
      <c r="E282" s="4"/>
      <c r="F282" s="26"/>
      <c r="G282" s="26"/>
      <c r="H282" s="99"/>
      <c r="I282" s="99"/>
      <c r="J282" s="152"/>
    </row>
    <row r="283" spans="1:10" ht="63.75">
      <c r="A283" s="39" t="s">
        <v>325</v>
      </c>
      <c r="B283" s="26"/>
      <c r="C283" s="26"/>
      <c r="D283" s="26"/>
      <c r="E283" s="4"/>
      <c r="F283" s="26">
        <v>4357.13</v>
      </c>
      <c r="G283" s="26">
        <v>4357.13</v>
      </c>
      <c r="H283" s="99">
        <f t="shared" si="17"/>
        <v>1</v>
      </c>
      <c r="I283" s="99"/>
      <c r="J283" s="152"/>
    </row>
    <row r="284" spans="1:10" ht="63.75">
      <c r="A284" s="39" t="s">
        <v>330</v>
      </c>
      <c r="B284" s="26">
        <v>2247.93</v>
      </c>
      <c r="C284" s="26">
        <v>2095.2</v>
      </c>
      <c r="D284" s="26">
        <f>C284-B284</f>
        <v>-152.73000000000002</v>
      </c>
      <c r="E284" s="99">
        <f>C284/B284</f>
        <v>0.932057492893462</v>
      </c>
      <c r="F284" s="26">
        <v>824200</v>
      </c>
      <c r="G284" s="26">
        <v>716993.43</v>
      </c>
      <c r="H284" s="99">
        <f t="shared" si="17"/>
        <v>0.8699265105556905</v>
      </c>
      <c r="I284" s="99"/>
      <c r="J284" s="152" t="s">
        <v>326</v>
      </c>
    </row>
    <row r="285" spans="1:10" ht="76.5">
      <c r="A285" s="148" t="s">
        <v>349</v>
      </c>
      <c r="B285" s="26"/>
      <c r="C285" s="26"/>
      <c r="D285" s="26"/>
      <c r="E285" s="4"/>
      <c r="F285" s="26">
        <v>62228.45</v>
      </c>
      <c r="G285" s="26">
        <v>62228.45</v>
      </c>
      <c r="H285" s="99">
        <f t="shared" si="17"/>
        <v>1</v>
      </c>
      <c r="I285" s="99"/>
      <c r="J285" s="152"/>
    </row>
    <row r="286" spans="1:10" ht="105" customHeight="1">
      <c r="A286" s="39" t="s">
        <v>327</v>
      </c>
      <c r="B286" s="151">
        <v>72268.16</v>
      </c>
      <c r="C286" s="26">
        <v>59849.24</v>
      </c>
      <c r="D286" s="26">
        <f>C286-B286</f>
        <v>-12418.920000000006</v>
      </c>
      <c r="E286" s="99">
        <f>C286/B286</f>
        <v>0.8281550270547914</v>
      </c>
      <c r="F286" s="151">
        <v>4997844</v>
      </c>
      <c r="G286" s="26">
        <v>3823621.18</v>
      </c>
      <c r="H286" s="99">
        <f t="shared" si="17"/>
        <v>0.7650541273397089</v>
      </c>
      <c r="I286" s="99"/>
      <c r="J286" s="152" t="s">
        <v>328</v>
      </c>
    </row>
    <row r="287" spans="1:10" ht="117" customHeight="1">
      <c r="A287" s="39" t="s">
        <v>329</v>
      </c>
      <c r="B287" s="151"/>
      <c r="C287" s="26"/>
      <c r="D287" s="26"/>
      <c r="E287" s="4"/>
      <c r="F287" s="151">
        <v>375615.6</v>
      </c>
      <c r="G287" s="26">
        <v>375615.6</v>
      </c>
      <c r="H287" s="99">
        <f t="shared" si="17"/>
        <v>1</v>
      </c>
      <c r="I287" s="99"/>
      <c r="J287" s="152"/>
    </row>
    <row r="288" spans="1:10" ht="51">
      <c r="A288" s="39" t="s">
        <v>337</v>
      </c>
      <c r="B288" s="151"/>
      <c r="C288" s="26"/>
      <c r="D288" s="26"/>
      <c r="E288" s="4"/>
      <c r="F288" s="151">
        <v>16307.6</v>
      </c>
      <c r="G288" s="151">
        <v>16307.6</v>
      </c>
      <c r="H288" s="99">
        <f t="shared" si="17"/>
        <v>1</v>
      </c>
      <c r="I288" s="99"/>
      <c r="J288" s="152"/>
    </row>
    <row r="289" spans="1:10" ht="12.75">
      <c r="A289" s="63" t="s">
        <v>338</v>
      </c>
      <c r="B289" s="4"/>
      <c r="C289" s="4"/>
      <c r="D289" s="4"/>
      <c r="E289" s="25"/>
      <c r="F289" s="26"/>
      <c r="G289" s="26"/>
      <c r="H289" s="25"/>
      <c r="I289" s="25"/>
      <c r="J289" s="4"/>
    </row>
    <row r="290" spans="1:10" ht="102">
      <c r="A290" s="88" t="s">
        <v>166</v>
      </c>
      <c r="B290" s="85"/>
      <c r="C290" s="85"/>
      <c r="D290" s="89"/>
      <c r="E290" s="90"/>
      <c r="F290" s="91">
        <v>12000</v>
      </c>
      <c r="G290" s="91">
        <v>12000</v>
      </c>
      <c r="H290" s="25">
        <f>G290/F290</f>
        <v>1</v>
      </c>
      <c r="I290" s="25"/>
      <c r="J290" s="4"/>
    </row>
    <row r="291" spans="1:10" ht="12.75">
      <c r="A291" s="63" t="s">
        <v>170</v>
      </c>
      <c r="B291" s="53"/>
      <c r="C291" s="53"/>
      <c r="D291" s="92"/>
      <c r="E291" s="93"/>
      <c r="F291" s="94"/>
      <c r="G291" s="94"/>
      <c r="H291" s="25"/>
      <c r="I291" s="25"/>
      <c r="J291" s="4"/>
    </row>
    <row r="292" spans="1:10" ht="102">
      <c r="A292" s="68" t="s">
        <v>171</v>
      </c>
      <c r="B292" s="51"/>
      <c r="C292" s="51"/>
      <c r="D292" s="51"/>
      <c r="E292" s="51"/>
      <c r="F292" s="69">
        <v>42000</v>
      </c>
      <c r="G292" s="69">
        <v>42000</v>
      </c>
      <c r="H292" s="25">
        <f>G292/F292</f>
        <v>1</v>
      </c>
      <c r="I292" s="25"/>
      <c r="J292" s="4"/>
    </row>
    <row r="293" spans="1:10" ht="12.75">
      <c r="A293" s="63" t="s">
        <v>99</v>
      </c>
      <c r="B293" s="4"/>
      <c r="C293" s="4"/>
      <c r="D293" s="4"/>
      <c r="E293" s="25"/>
      <c r="F293" s="26"/>
      <c r="G293" s="26"/>
      <c r="H293" s="25"/>
      <c r="I293" s="25"/>
      <c r="J293" s="4"/>
    </row>
    <row r="294" spans="1:10" ht="102">
      <c r="A294" s="137" t="s">
        <v>166</v>
      </c>
      <c r="B294" s="60"/>
      <c r="C294" s="127"/>
      <c r="D294" s="127"/>
      <c r="E294" s="128"/>
      <c r="F294" s="69">
        <v>146000</v>
      </c>
      <c r="G294" s="69">
        <v>146000</v>
      </c>
      <c r="H294" s="25">
        <f>G294/F294</f>
        <v>1</v>
      </c>
      <c r="I294" s="25"/>
      <c r="J294" s="4"/>
    </row>
    <row r="295" spans="1:10" ht="51">
      <c r="A295" s="137" t="s">
        <v>167</v>
      </c>
      <c r="B295" s="60"/>
      <c r="C295" s="127"/>
      <c r="D295" s="127"/>
      <c r="E295" s="128"/>
      <c r="F295" s="69">
        <v>404650</v>
      </c>
      <c r="G295" s="69">
        <v>404650</v>
      </c>
      <c r="H295" s="25">
        <f>G295/F295</f>
        <v>1</v>
      </c>
      <c r="I295" s="25"/>
      <c r="J295" s="4"/>
    </row>
    <row r="296" spans="1:10" ht="76.5">
      <c r="A296" s="2" t="s">
        <v>339</v>
      </c>
      <c r="B296" s="26">
        <v>98</v>
      </c>
      <c r="C296" s="26">
        <v>98</v>
      </c>
      <c r="D296" s="26">
        <f>C296-B296</f>
        <v>0</v>
      </c>
      <c r="E296" s="25">
        <f>C296/B296</f>
        <v>1</v>
      </c>
      <c r="F296" s="26"/>
      <c r="G296" s="26"/>
      <c r="H296" s="25"/>
      <c r="I296" s="25"/>
      <c r="J296" s="4"/>
    </row>
    <row r="297" spans="1:10" ht="12.75">
      <c r="A297" s="63" t="s">
        <v>25</v>
      </c>
      <c r="B297" s="26"/>
      <c r="C297" s="26"/>
      <c r="D297" s="26"/>
      <c r="E297" s="25"/>
      <c r="F297" s="26"/>
      <c r="G297" s="26"/>
      <c r="H297" s="25"/>
      <c r="I297" s="25"/>
      <c r="J297" s="4"/>
    </row>
    <row r="298" spans="1:10" ht="51">
      <c r="A298" s="2" t="s">
        <v>243</v>
      </c>
      <c r="B298" s="26">
        <v>1</v>
      </c>
      <c r="C298" s="26">
        <v>1</v>
      </c>
      <c r="D298" s="26">
        <f>C298-B298</f>
        <v>0</v>
      </c>
      <c r="E298" s="25">
        <f>C298/B298</f>
        <v>1</v>
      </c>
      <c r="F298" s="26">
        <v>337420.88</v>
      </c>
      <c r="G298" s="26">
        <v>337420.88</v>
      </c>
      <c r="H298" s="25">
        <f>G298/F298</f>
        <v>1</v>
      </c>
      <c r="I298" s="25"/>
      <c r="J298" s="4"/>
    </row>
    <row r="299" spans="1:10" ht="38.25">
      <c r="A299" s="2" t="s">
        <v>11</v>
      </c>
      <c r="B299" s="4"/>
      <c r="C299" s="4"/>
      <c r="D299" s="4"/>
      <c r="E299" s="25"/>
      <c r="F299" s="25">
        <f>F300/F362</f>
        <v>0.11813455605415898</v>
      </c>
      <c r="G299" s="25">
        <f>G300/G362</f>
        <v>0.24869092495254944</v>
      </c>
      <c r="H299" s="25"/>
      <c r="I299" s="25"/>
      <c r="J299" s="4"/>
    </row>
    <row r="300" spans="1:10" ht="12.75">
      <c r="A300" s="5" t="s">
        <v>58</v>
      </c>
      <c r="B300" s="47">
        <f>SUM(B270:B298)</f>
        <v>97603.59</v>
      </c>
      <c r="C300" s="47">
        <f>SUM(C270:C298)</f>
        <v>82074.04</v>
      </c>
      <c r="D300" s="47">
        <f>C300-B300</f>
        <v>-15529.550000000003</v>
      </c>
      <c r="E300" s="27">
        <f>SUM(E270:E298)/11</f>
        <v>1.4653627422046502</v>
      </c>
      <c r="F300" s="31">
        <f>SUM(F245:F298)</f>
        <v>31231253.130000003</v>
      </c>
      <c r="G300" s="31">
        <f>SUM(G245:G298)</f>
        <v>29456248.09</v>
      </c>
      <c r="H300" s="27">
        <f>G300/F300</f>
        <v>0.9431657438588343</v>
      </c>
      <c r="I300" s="27">
        <f>E300/H300</f>
        <v>1.5536640847549423</v>
      </c>
      <c r="J300" s="27"/>
    </row>
    <row r="301" spans="1:10" ht="26.25" customHeight="1">
      <c r="A301" s="178" t="s">
        <v>45</v>
      </c>
      <c r="B301" s="179"/>
      <c r="C301" s="179"/>
      <c r="D301" s="179"/>
      <c r="E301" s="179"/>
      <c r="F301" s="179"/>
      <c r="G301" s="179"/>
      <c r="H301" s="179"/>
      <c r="I301" s="179"/>
      <c r="J301" s="180"/>
    </row>
    <row r="302" spans="1:10" ht="79.5" customHeight="1">
      <c r="A302" s="96" t="s">
        <v>340</v>
      </c>
      <c r="B302" s="98">
        <v>1</v>
      </c>
      <c r="C302" s="98">
        <v>1</v>
      </c>
      <c r="D302" s="98">
        <f>C302-B302</f>
        <v>0</v>
      </c>
      <c r="E302" s="93">
        <f>C302/B302</f>
        <v>1</v>
      </c>
      <c r="F302" s="92">
        <v>143117.28</v>
      </c>
      <c r="G302" s="92">
        <f>143117.28</f>
        <v>143117.28</v>
      </c>
      <c r="H302" s="25">
        <f>G302/F302</f>
        <v>1</v>
      </c>
      <c r="I302" s="25"/>
      <c r="J302" s="4"/>
    </row>
    <row r="303" spans="1:10" ht="63.75">
      <c r="A303" s="6" t="s">
        <v>341</v>
      </c>
      <c r="B303" s="98">
        <v>1</v>
      </c>
      <c r="C303" s="98">
        <v>1</v>
      </c>
      <c r="D303" s="98">
        <f>C303-B303</f>
        <v>0</v>
      </c>
      <c r="E303" s="93">
        <f>C303/B303</f>
        <v>1</v>
      </c>
      <c r="F303" s="92">
        <v>47652.72</v>
      </c>
      <c r="G303" s="92">
        <v>47652.72</v>
      </c>
      <c r="H303" s="25">
        <f>G303/F303</f>
        <v>1</v>
      </c>
      <c r="I303" s="25"/>
      <c r="J303" s="4"/>
    </row>
    <row r="304" spans="1:10" ht="38.25">
      <c r="A304" s="2" t="s">
        <v>11</v>
      </c>
      <c r="B304" s="4"/>
      <c r="C304" s="4"/>
      <c r="D304" s="4"/>
      <c r="E304" s="25"/>
      <c r="F304" s="25">
        <f>F305/F362</f>
        <v>0.0007216018250898762</v>
      </c>
      <c r="G304" s="25">
        <f>G305/G362</f>
        <v>0.0016106181482530369</v>
      </c>
      <c r="H304" s="25"/>
      <c r="I304" s="25"/>
      <c r="J304" s="4"/>
    </row>
    <row r="305" spans="1:10" ht="12.75">
      <c r="A305" s="5" t="s">
        <v>59</v>
      </c>
      <c r="B305" s="30">
        <f>B302+B303</f>
        <v>2</v>
      </c>
      <c r="C305" s="30">
        <f>C302+C303</f>
        <v>2</v>
      </c>
      <c r="D305" s="30">
        <f>C305-B305</f>
        <v>0</v>
      </c>
      <c r="E305" s="27">
        <f>C305/B305</f>
        <v>1</v>
      </c>
      <c r="F305" s="31">
        <f>F302+F303</f>
        <v>190770</v>
      </c>
      <c r="G305" s="31">
        <f>G302+G303</f>
        <v>190770</v>
      </c>
      <c r="H305" s="27">
        <f>G305/F305</f>
        <v>1</v>
      </c>
      <c r="I305" s="27">
        <f>E305/H305</f>
        <v>1</v>
      </c>
      <c r="J305" s="27"/>
    </row>
    <row r="306" spans="1:10" ht="12.75">
      <c r="A306" s="178" t="s">
        <v>46</v>
      </c>
      <c r="B306" s="179"/>
      <c r="C306" s="179"/>
      <c r="D306" s="179"/>
      <c r="E306" s="179"/>
      <c r="F306" s="179"/>
      <c r="G306" s="179"/>
      <c r="H306" s="179"/>
      <c r="I306" s="179"/>
      <c r="J306" s="180"/>
    </row>
    <row r="307" spans="1:10" ht="51" customHeight="1">
      <c r="A307" s="6" t="s">
        <v>342</v>
      </c>
      <c r="B307" s="53">
        <v>0.43</v>
      </c>
      <c r="C307" s="53">
        <v>0.43</v>
      </c>
      <c r="D307" s="103">
        <f>SUM(C307-B307)</f>
        <v>0</v>
      </c>
      <c r="E307" s="65">
        <f>SUM(C307/B307)</f>
        <v>1</v>
      </c>
      <c r="F307" s="91">
        <v>7871468.11</v>
      </c>
      <c r="G307" s="105">
        <v>7871468.11</v>
      </c>
      <c r="H307" s="102">
        <f>G307/F307</f>
        <v>1</v>
      </c>
      <c r="I307" s="25"/>
      <c r="J307" s="4"/>
    </row>
    <row r="308" spans="1:10" ht="38.25">
      <c r="A308" s="2" t="s">
        <v>11</v>
      </c>
      <c r="B308" s="4"/>
      <c r="C308" s="4"/>
      <c r="D308" s="4"/>
      <c r="E308" s="25"/>
      <c r="F308" s="25">
        <f>F309/F362</f>
        <v>0.02977441817011458</v>
      </c>
      <c r="G308" s="25">
        <f>G309/G362</f>
        <v>0.06645661996834425</v>
      </c>
      <c r="H308" s="25"/>
      <c r="I308" s="25"/>
      <c r="J308" s="4"/>
    </row>
    <row r="309" spans="1:10" ht="12.75">
      <c r="A309" s="5" t="s">
        <v>60</v>
      </c>
      <c r="B309" s="30">
        <f>B307</f>
        <v>0.43</v>
      </c>
      <c r="C309" s="30">
        <f>C307</f>
        <v>0.43</v>
      </c>
      <c r="D309" s="30">
        <f>C309-B309</f>
        <v>0</v>
      </c>
      <c r="E309" s="27">
        <f>C309/B309</f>
        <v>1</v>
      </c>
      <c r="F309" s="31">
        <f>F307</f>
        <v>7871468.11</v>
      </c>
      <c r="G309" s="31">
        <f>G307</f>
        <v>7871468.11</v>
      </c>
      <c r="H309" s="27">
        <f>G309/F309</f>
        <v>1</v>
      </c>
      <c r="I309" s="27">
        <f>E309/H309</f>
        <v>1</v>
      </c>
      <c r="J309" s="27"/>
    </row>
    <row r="310" spans="1:10" ht="25.5" customHeight="1">
      <c r="A310" s="178" t="s">
        <v>47</v>
      </c>
      <c r="B310" s="179"/>
      <c r="C310" s="179"/>
      <c r="D310" s="179"/>
      <c r="E310" s="179"/>
      <c r="F310" s="179"/>
      <c r="G310" s="179"/>
      <c r="H310" s="179"/>
      <c r="I310" s="179"/>
      <c r="J310" s="180"/>
    </row>
    <row r="311" spans="1:10" ht="51">
      <c r="A311" s="107" t="s">
        <v>232</v>
      </c>
      <c r="B311" s="4"/>
      <c r="C311" s="106"/>
      <c r="D311" s="83"/>
      <c r="E311" s="102"/>
      <c r="F311" s="108">
        <v>60013274.94</v>
      </c>
      <c r="G311" s="109">
        <v>498172.51</v>
      </c>
      <c r="H311" s="102">
        <f aca="true" t="shared" si="18" ref="H311:H316">G311/F311</f>
        <v>0.008301038570184053</v>
      </c>
      <c r="I311" s="2"/>
      <c r="J311" s="163" t="s">
        <v>233</v>
      </c>
    </row>
    <row r="312" spans="1:10" ht="25.5">
      <c r="A312" s="107" t="s">
        <v>234</v>
      </c>
      <c r="B312" s="4"/>
      <c r="C312" s="106"/>
      <c r="D312" s="83"/>
      <c r="E312" s="102"/>
      <c r="F312" s="109">
        <v>1386683.61</v>
      </c>
      <c r="G312" s="109">
        <v>1386683.61</v>
      </c>
      <c r="H312" s="102">
        <f t="shared" si="18"/>
        <v>1</v>
      </c>
      <c r="I312" s="2"/>
      <c r="J312" s="147"/>
    </row>
    <row r="313" spans="1:10" ht="25.5">
      <c r="A313" s="107" t="s">
        <v>235</v>
      </c>
      <c r="B313" s="4"/>
      <c r="C313" s="4"/>
      <c r="D313" s="83"/>
      <c r="E313" s="102"/>
      <c r="F313" s="108">
        <v>12354207.84</v>
      </c>
      <c r="G313" s="109">
        <v>6136097.61</v>
      </c>
      <c r="H313" s="102">
        <f t="shared" si="18"/>
        <v>0.4966807819221536</v>
      </c>
      <c r="I313" s="2"/>
      <c r="J313" s="163" t="s">
        <v>236</v>
      </c>
    </row>
    <row r="314" spans="1:10" ht="25.5">
      <c r="A314" s="107" t="s">
        <v>237</v>
      </c>
      <c r="B314" s="4"/>
      <c r="C314" s="4"/>
      <c r="D314" s="83"/>
      <c r="E314" s="102"/>
      <c r="F314" s="108">
        <v>5053964.96</v>
      </c>
      <c r="G314" s="109">
        <v>3584801.32</v>
      </c>
      <c r="H314" s="102">
        <f t="shared" si="18"/>
        <v>0.7093047435770112</v>
      </c>
      <c r="I314" s="2"/>
      <c r="J314" s="153" t="s">
        <v>238</v>
      </c>
    </row>
    <row r="315" spans="1:10" ht="38.25">
      <c r="A315" s="107" t="s">
        <v>239</v>
      </c>
      <c r="B315" s="4"/>
      <c r="C315" s="4"/>
      <c r="D315" s="83"/>
      <c r="E315" s="102"/>
      <c r="F315" s="66">
        <v>826222</v>
      </c>
      <c r="G315" s="109">
        <v>0</v>
      </c>
      <c r="H315" s="102">
        <f t="shared" si="18"/>
        <v>0</v>
      </c>
      <c r="I315" s="62"/>
      <c r="J315" s="164" t="s">
        <v>240</v>
      </c>
    </row>
    <row r="316" spans="1:10" ht="25.5">
      <c r="A316" s="107" t="s">
        <v>241</v>
      </c>
      <c r="B316" s="106"/>
      <c r="C316" s="106"/>
      <c r="D316" s="83"/>
      <c r="E316" s="102"/>
      <c r="F316" s="108">
        <v>410688.39</v>
      </c>
      <c r="G316" s="109">
        <v>410688.39</v>
      </c>
      <c r="H316" s="102">
        <f t="shared" si="18"/>
        <v>1</v>
      </c>
      <c r="I316" s="2"/>
      <c r="J316" s="164" t="s">
        <v>231</v>
      </c>
    </row>
    <row r="317" spans="1:10" ht="69" customHeight="1">
      <c r="A317" s="110" t="s">
        <v>344</v>
      </c>
      <c r="B317" s="111">
        <v>2</v>
      </c>
      <c r="C317" s="112">
        <v>1</v>
      </c>
      <c r="D317" s="112">
        <f>C317-B317</f>
        <v>-1</v>
      </c>
      <c r="E317" s="59">
        <f>C317/B317</f>
        <v>0.5</v>
      </c>
      <c r="F317" s="108"/>
      <c r="G317" s="109"/>
      <c r="H317" s="93"/>
      <c r="I317" s="6"/>
      <c r="J317" s="164" t="s">
        <v>343</v>
      </c>
    </row>
    <row r="318" spans="1:10" ht="38.25">
      <c r="A318" s="110" t="s">
        <v>331</v>
      </c>
      <c r="B318" s="111">
        <v>205</v>
      </c>
      <c r="C318" s="112">
        <v>0</v>
      </c>
      <c r="D318" s="112">
        <f>C318-B318</f>
        <v>-205</v>
      </c>
      <c r="E318" s="59">
        <f>C318/B318</f>
        <v>0</v>
      </c>
      <c r="F318" s="108"/>
      <c r="G318" s="109"/>
      <c r="H318" s="93"/>
      <c r="I318" s="6"/>
      <c r="J318" s="71"/>
    </row>
    <row r="319" spans="1:10" ht="38.25">
      <c r="A319" s="110" t="s">
        <v>242</v>
      </c>
      <c r="B319" s="111">
        <v>1</v>
      </c>
      <c r="C319" s="112">
        <v>0</v>
      </c>
      <c r="D319" s="112">
        <f>C319-B319</f>
        <v>-1</v>
      </c>
      <c r="E319" s="59">
        <f>C319/B319</f>
        <v>0</v>
      </c>
      <c r="F319" s="108"/>
      <c r="G319" s="109"/>
      <c r="H319" s="93"/>
      <c r="I319" s="6"/>
      <c r="J319" s="71"/>
    </row>
    <row r="320" spans="1:10" ht="38.25">
      <c r="A320" s="110" t="s">
        <v>332</v>
      </c>
      <c r="B320" s="111">
        <v>2</v>
      </c>
      <c r="C320" s="165">
        <v>1</v>
      </c>
      <c r="D320" s="112">
        <f>C320-B320</f>
        <v>-1</v>
      </c>
      <c r="E320" s="59">
        <f>C320/B320</f>
        <v>0.5</v>
      </c>
      <c r="F320" s="108"/>
      <c r="G320" s="109"/>
      <c r="H320" s="93"/>
      <c r="I320" s="6"/>
      <c r="J320" s="71"/>
    </row>
    <row r="321" spans="1:10" ht="38.25">
      <c r="A321" s="110" t="s">
        <v>333</v>
      </c>
      <c r="B321" s="111">
        <v>1</v>
      </c>
      <c r="C321" s="112">
        <v>1</v>
      </c>
      <c r="D321" s="112">
        <f>C321-B321</f>
        <v>0</v>
      </c>
      <c r="E321" s="59">
        <f>C321/B321</f>
        <v>1</v>
      </c>
      <c r="F321" s="108"/>
      <c r="G321" s="109"/>
      <c r="H321" s="93"/>
      <c r="I321" s="6"/>
      <c r="J321" s="71"/>
    </row>
    <row r="322" spans="1:10" ht="38.25">
      <c r="A322" s="2" t="s">
        <v>11</v>
      </c>
      <c r="B322" s="4"/>
      <c r="C322" s="4"/>
      <c r="D322" s="4"/>
      <c r="E322" s="25"/>
      <c r="F322" s="25"/>
      <c r="G322" s="25"/>
      <c r="H322" s="25"/>
      <c r="I322" s="25"/>
      <c r="J322" s="4"/>
    </row>
    <row r="323" spans="1:10" ht="12.75">
      <c r="A323" s="5" t="s">
        <v>61</v>
      </c>
      <c r="B323" s="30">
        <f>SUM(B317:B321)</f>
        <v>211</v>
      </c>
      <c r="C323" s="30">
        <f>SUM(C317:C321)</f>
        <v>3</v>
      </c>
      <c r="D323" s="30">
        <f>SUM(C323-B323)</f>
        <v>-208</v>
      </c>
      <c r="E323" s="27">
        <f>SUM(E317:E321)/5</f>
        <v>0.4</v>
      </c>
      <c r="F323" s="31">
        <f>SUM(F311:F316)</f>
        <v>80045041.74</v>
      </c>
      <c r="G323" s="31">
        <f>SUM(G311:G316)</f>
        <v>12016443.440000001</v>
      </c>
      <c r="H323" s="27">
        <f>SUM(G323/F323)</f>
        <v>0.15012102159970717</v>
      </c>
      <c r="I323" s="27">
        <v>1</v>
      </c>
      <c r="J323" s="27"/>
    </row>
    <row r="324" spans="1:10" ht="12.75" customHeight="1">
      <c r="A324" s="178" t="s">
        <v>48</v>
      </c>
      <c r="B324" s="179"/>
      <c r="C324" s="179"/>
      <c r="D324" s="179"/>
      <c r="E324" s="179"/>
      <c r="F324" s="179"/>
      <c r="G324" s="179"/>
      <c r="H324" s="179"/>
      <c r="I324" s="179"/>
      <c r="J324" s="180"/>
    </row>
    <row r="325" spans="1:10" ht="12.75">
      <c r="A325" s="63" t="s">
        <v>224</v>
      </c>
      <c r="B325" s="4"/>
      <c r="C325" s="4"/>
      <c r="D325" s="4"/>
      <c r="E325" s="25"/>
      <c r="F325" s="26"/>
      <c r="G325" s="26"/>
      <c r="H325" s="25"/>
      <c r="I325" s="25"/>
      <c r="J325" s="4"/>
    </row>
    <row r="326" spans="1:10" ht="38.25">
      <c r="A326" s="107" t="s">
        <v>225</v>
      </c>
      <c r="B326" s="4">
        <v>9</v>
      </c>
      <c r="C326" s="4">
        <v>9</v>
      </c>
      <c r="D326" s="83">
        <f>C326-B326</f>
        <v>0</v>
      </c>
      <c r="E326" s="102">
        <f>C326/B326</f>
        <v>1</v>
      </c>
      <c r="F326" s="108">
        <v>10500</v>
      </c>
      <c r="G326" s="109">
        <v>10500</v>
      </c>
      <c r="H326" s="102">
        <f>G326/F326</f>
        <v>1</v>
      </c>
      <c r="I326" s="25"/>
      <c r="J326" s="4"/>
    </row>
    <row r="327" spans="1:10" ht="12.75">
      <c r="A327" s="63" t="s">
        <v>223</v>
      </c>
      <c r="B327" s="4"/>
      <c r="C327" s="4"/>
      <c r="D327" s="83"/>
      <c r="E327" s="102"/>
      <c r="F327" s="26"/>
      <c r="G327" s="26"/>
      <c r="H327" s="102"/>
      <c r="I327" s="25"/>
      <c r="J327" s="4"/>
    </row>
    <row r="328" spans="1:10" ht="38.25">
      <c r="A328" s="107" t="s">
        <v>225</v>
      </c>
      <c r="B328" s="4">
        <v>12</v>
      </c>
      <c r="C328" s="4">
        <v>13</v>
      </c>
      <c r="D328" s="83">
        <f>C328-B328</f>
        <v>1</v>
      </c>
      <c r="E328" s="102">
        <f>C328/B328</f>
        <v>1.0833333333333333</v>
      </c>
      <c r="F328" s="26">
        <v>12000</v>
      </c>
      <c r="G328" s="26">
        <v>12000</v>
      </c>
      <c r="H328" s="102">
        <f>G328/F328</f>
        <v>1</v>
      </c>
      <c r="I328" s="25"/>
      <c r="J328" s="4"/>
    </row>
    <row r="329" spans="1:10" ht="12.75">
      <c r="A329" s="63" t="s">
        <v>25</v>
      </c>
      <c r="B329" s="4"/>
      <c r="C329" s="4"/>
      <c r="D329" s="83"/>
      <c r="E329" s="102"/>
      <c r="F329" s="26"/>
      <c r="G329" s="26"/>
      <c r="H329" s="102"/>
      <c r="I329" s="25"/>
      <c r="J329" s="4"/>
    </row>
    <row r="330" spans="1:10" ht="38.25">
      <c r="A330" s="107" t="s">
        <v>225</v>
      </c>
      <c r="B330" s="4">
        <v>32</v>
      </c>
      <c r="C330" s="4">
        <v>34</v>
      </c>
      <c r="D330" s="83">
        <f>C330-B330</f>
        <v>2</v>
      </c>
      <c r="E330" s="102">
        <f>C330/B330</f>
        <v>1.0625</v>
      </c>
      <c r="F330" s="26">
        <v>42000</v>
      </c>
      <c r="G330" s="26">
        <v>42000</v>
      </c>
      <c r="H330" s="102">
        <f>G330/F330</f>
        <v>1</v>
      </c>
      <c r="I330" s="25"/>
      <c r="J330" s="4"/>
    </row>
    <row r="331" spans="1:10" ht="38.25">
      <c r="A331" s="2" t="s">
        <v>11</v>
      </c>
      <c r="B331" s="4"/>
      <c r="C331" s="4"/>
      <c r="D331" s="4"/>
      <c r="E331" s="25"/>
      <c r="F331" s="25"/>
      <c r="G331" s="25"/>
      <c r="H331" s="25"/>
      <c r="I331" s="25"/>
      <c r="J331" s="4"/>
    </row>
    <row r="332" spans="1:10" ht="12.75">
      <c r="A332" s="5" t="s">
        <v>62</v>
      </c>
      <c r="B332" s="30">
        <f>B326+B328+B330</f>
        <v>53</v>
      </c>
      <c r="C332" s="30">
        <f>C326+C328+C330</f>
        <v>56</v>
      </c>
      <c r="D332" s="30">
        <f>C332-B332</f>
        <v>3</v>
      </c>
      <c r="E332" s="27">
        <f>C332/B332</f>
        <v>1.0566037735849056</v>
      </c>
      <c r="F332" s="31">
        <f>F326+F328+F330</f>
        <v>64500</v>
      </c>
      <c r="G332" s="31">
        <f>G326+G328+G330</f>
        <v>64500</v>
      </c>
      <c r="H332" s="27">
        <f>G332/F332</f>
        <v>1</v>
      </c>
      <c r="I332" s="27">
        <f>E332/H332</f>
        <v>1.0566037735849056</v>
      </c>
      <c r="J332" s="27"/>
    </row>
    <row r="333" spans="1:10" ht="12.75">
      <c r="A333" s="24" t="s">
        <v>12</v>
      </c>
      <c r="B333" s="24"/>
      <c r="C333" s="24"/>
      <c r="D333" s="24"/>
      <c r="E333" s="37"/>
      <c r="F333" s="34">
        <f>F19+F40+F48+F53+F89+F137+F147+F159+F183+F242+F300+F305+F309+F323+F332</f>
        <v>245880372.92000002</v>
      </c>
      <c r="G333" s="34">
        <f>G19+G40+G48+G53+G89+G137+G147+G159+G183+G242+G300+G305+G309+G323+G332</f>
        <v>103056914.89</v>
      </c>
      <c r="H333" s="32">
        <f>G333/F333</f>
        <v>0.4191343687425216</v>
      </c>
      <c r="I333" s="32">
        <f>(I19+I40+I48+I53+I89+I137+I147+I159+I183+I242+I300+I305+I309+I323+I332)/15</f>
        <v>1.203640831062852</v>
      </c>
      <c r="J333" s="37"/>
    </row>
    <row r="334" spans="1:10" ht="12.75">
      <c r="A334" s="183" t="s">
        <v>18</v>
      </c>
      <c r="B334" s="184"/>
      <c r="C334" s="184"/>
      <c r="D334" s="184"/>
      <c r="E334" s="184"/>
      <c r="F334" s="184"/>
      <c r="G334" s="184"/>
      <c r="H334" s="184"/>
      <c r="I334" s="184"/>
      <c r="J334" s="185"/>
    </row>
    <row r="335" spans="1:10" ht="26.25" customHeight="1">
      <c r="A335" s="178" t="s">
        <v>21</v>
      </c>
      <c r="B335" s="181"/>
      <c r="C335" s="181"/>
      <c r="D335" s="181"/>
      <c r="E335" s="181"/>
      <c r="F335" s="181"/>
      <c r="G335" s="181"/>
      <c r="H335" s="181"/>
      <c r="I335" s="181"/>
      <c r="J335" s="182"/>
    </row>
    <row r="336" spans="1:10" ht="51">
      <c r="A336" s="6" t="s">
        <v>33</v>
      </c>
      <c r="B336" s="4">
        <v>11</v>
      </c>
      <c r="C336" s="4">
        <v>11</v>
      </c>
      <c r="D336" s="4">
        <f>C336-B336</f>
        <v>0</v>
      </c>
      <c r="E336" s="25">
        <f>C336/B336</f>
        <v>1</v>
      </c>
      <c r="F336" s="26">
        <v>3692853</v>
      </c>
      <c r="G336" s="26">
        <v>2424176.65</v>
      </c>
      <c r="H336" s="25">
        <f>G336/F336</f>
        <v>0.6564508931170561</v>
      </c>
      <c r="I336" s="25"/>
      <c r="J336" s="61" t="s">
        <v>94</v>
      </c>
    </row>
    <row r="337" spans="1:10" ht="51">
      <c r="A337" s="6" t="s">
        <v>34</v>
      </c>
      <c r="B337" s="4">
        <v>11</v>
      </c>
      <c r="C337" s="4">
        <v>11</v>
      </c>
      <c r="D337" s="3">
        <f>C337-B337</f>
        <v>0</v>
      </c>
      <c r="E337" s="17">
        <f>C337/B337</f>
        <v>1</v>
      </c>
      <c r="F337" s="26">
        <v>5534196</v>
      </c>
      <c r="G337" s="26">
        <v>3701363.48</v>
      </c>
      <c r="H337" s="25">
        <f>G337/F337</f>
        <v>0.6688168398806258</v>
      </c>
      <c r="I337" s="25"/>
      <c r="J337" s="61" t="s">
        <v>94</v>
      </c>
    </row>
    <row r="338" spans="1:10" ht="38.25">
      <c r="A338" s="2" t="s">
        <v>11</v>
      </c>
      <c r="B338" s="4"/>
      <c r="C338" s="4"/>
      <c r="D338" s="4"/>
      <c r="E338" s="25"/>
      <c r="F338" s="25">
        <f>F339/F362</f>
        <v>0.034902004500674724</v>
      </c>
      <c r="G338" s="25">
        <f>G339/G362</f>
        <v>0.051716234739373416</v>
      </c>
      <c r="H338" s="25"/>
      <c r="I338" s="25"/>
      <c r="J338" s="4"/>
    </row>
    <row r="339" spans="1:10" ht="12.75">
      <c r="A339" s="5" t="s">
        <v>32</v>
      </c>
      <c r="B339" s="30">
        <f>SUM(B336:B337)</f>
        <v>22</v>
      </c>
      <c r="C339" s="30">
        <f>SUM(C336:C337)</f>
        <v>22</v>
      </c>
      <c r="D339" s="30">
        <f>C339-B339</f>
        <v>0</v>
      </c>
      <c r="E339" s="27">
        <f>C339/B339</f>
        <v>1</v>
      </c>
      <c r="F339" s="31">
        <f>SUM(F336:F337)</f>
        <v>9227049</v>
      </c>
      <c r="G339" s="31">
        <f>SUM(G336:G337)</f>
        <v>6125540.13</v>
      </c>
      <c r="H339" s="27">
        <f>G339/F339</f>
        <v>0.6638677360443193</v>
      </c>
      <c r="I339" s="27">
        <f>E339/H339</f>
        <v>1.506324145165628</v>
      </c>
      <c r="J339" s="27"/>
    </row>
    <row r="340" spans="1:10" ht="12.75">
      <c r="A340" s="178" t="s">
        <v>63</v>
      </c>
      <c r="B340" s="179"/>
      <c r="C340" s="179"/>
      <c r="D340" s="179"/>
      <c r="E340" s="179"/>
      <c r="F340" s="179"/>
      <c r="G340" s="179"/>
      <c r="H340" s="179"/>
      <c r="I340" s="179"/>
      <c r="J340" s="180"/>
    </row>
    <row r="341" spans="1:10" ht="76.5">
      <c r="A341" s="107" t="s">
        <v>112</v>
      </c>
      <c r="B341" s="104"/>
      <c r="C341" s="104"/>
      <c r="D341" s="104"/>
      <c r="E341" s="128"/>
      <c r="F341" s="94">
        <v>322200</v>
      </c>
      <c r="G341" s="94">
        <v>322200</v>
      </c>
      <c r="H341" s="142">
        <f aca="true" t="shared" si="19" ref="H341:H347">G341/F341</f>
        <v>1</v>
      </c>
      <c r="I341" s="25"/>
      <c r="J341" s="4"/>
    </row>
    <row r="342" spans="1:10" ht="114.75">
      <c r="A342" s="107" t="s">
        <v>115</v>
      </c>
      <c r="B342" s="104"/>
      <c r="C342" s="104"/>
      <c r="D342" s="104"/>
      <c r="E342" s="128"/>
      <c r="F342" s="94">
        <v>853600</v>
      </c>
      <c r="G342" s="94">
        <v>853600</v>
      </c>
      <c r="H342" s="142">
        <f t="shared" si="19"/>
        <v>1</v>
      </c>
      <c r="I342" s="25"/>
      <c r="J342" s="4"/>
    </row>
    <row r="343" spans="1:10" ht="25.5">
      <c r="A343" s="131" t="s">
        <v>137</v>
      </c>
      <c r="B343" s="104"/>
      <c r="C343" s="104"/>
      <c r="D343" s="128"/>
      <c r="E343" s="128"/>
      <c r="F343" s="94">
        <v>4557450</v>
      </c>
      <c r="G343" s="94">
        <v>4557450</v>
      </c>
      <c r="H343" s="142">
        <f t="shared" si="19"/>
        <v>1</v>
      </c>
      <c r="I343" s="25"/>
      <c r="J343" s="4"/>
    </row>
    <row r="344" spans="1:10" ht="39" customHeight="1">
      <c r="A344" s="174" t="s">
        <v>138</v>
      </c>
      <c r="B344" s="143"/>
      <c r="C344" s="143"/>
      <c r="D344" s="143"/>
      <c r="E344" s="128"/>
      <c r="F344" s="94">
        <v>360814</v>
      </c>
      <c r="G344" s="94">
        <v>360814</v>
      </c>
      <c r="H344" s="142">
        <f t="shared" si="19"/>
        <v>1</v>
      </c>
      <c r="I344" s="25"/>
      <c r="J344" s="4"/>
    </row>
    <row r="345" spans="1:10" ht="41.25" customHeight="1">
      <c r="A345" s="175"/>
      <c r="B345" s="127"/>
      <c r="C345" s="127"/>
      <c r="D345" s="127"/>
      <c r="E345" s="140"/>
      <c r="F345" s="94">
        <v>860788</v>
      </c>
      <c r="G345" s="94">
        <v>860788</v>
      </c>
      <c r="H345" s="142">
        <f t="shared" si="19"/>
        <v>1</v>
      </c>
      <c r="I345" s="25"/>
      <c r="J345" s="4"/>
    </row>
    <row r="346" spans="1:10" ht="113.25" customHeight="1">
      <c r="A346" s="174" t="s">
        <v>139</v>
      </c>
      <c r="B346" s="127"/>
      <c r="C346" s="127"/>
      <c r="D346" s="127"/>
      <c r="E346" s="128"/>
      <c r="F346" s="94">
        <v>114800</v>
      </c>
      <c r="G346" s="94">
        <v>114800</v>
      </c>
      <c r="H346" s="142">
        <f t="shared" si="19"/>
        <v>1</v>
      </c>
      <c r="I346" s="25"/>
      <c r="J346" s="4"/>
    </row>
    <row r="347" spans="1:10" ht="94.5" customHeight="1">
      <c r="A347" s="175"/>
      <c r="B347" s="127"/>
      <c r="C347" s="127"/>
      <c r="D347" s="127"/>
      <c r="E347" s="140"/>
      <c r="F347" s="94">
        <v>268100</v>
      </c>
      <c r="G347" s="94">
        <v>268100</v>
      </c>
      <c r="H347" s="142">
        <f t="shared" si="19"/>
        <v>1</v>
      </c>
      <c r="I347" s="25"/>
      <c r="J347" s="4"/>
    </row>
    <row r="348" spans="1:10" ht="38.25">
      <c r="A348" s="144" t="s">
        <v>101</v>
      </c>
      <c r="B348" s="126">
        <v>1880</v>
      </c>
      <c r="C348" s="139">
        <f>983+1083+20+4</f>
        <v>2090</v>
      </c>
      <c r="D348" s="127">
        <f>C348-B348</f>
        <v>210</v>
      </c>
      <c r="E348" s="140">
        <f>C348/B348</f>
        <v>1.1117021276595744</v>
      </c>
      <c r="F348" s="133"/>
      <c r="G348" s="133"/>
      <c r="H348" s="132"/>
      <c r="I348" s="25"/>
      <c r="J348" s="4"/>
    </row>
    <row r="349" spans="1:10" ht="102">
      <c r="A349" s="137" t="s">
        <v>160</v>
      </c>
      <c r="B349" s="138">
        <v>66</v>
      </c>
      <c r="C349" s="138">
        <f>ROUND(2/3*100,2)</f>
        <v>66.67</v>
      </c>
      <c r="D349" s="127">
        <f>C349-B349</f>
        <v>0.6700000000000017</v>
      </c>
      <c r="E349" s="128">
        <f>C349/B349</f>
        <v>1.0101515151515152</v>
      </c>
      <c r="F349" s="133"/>
      <c r="G349" s="133"/>
      <c r="H349" s="132"/>
      <c r="I349" s="25"/>
      <c r="J349" s="4"/>
    </row>
    <row r="350" spans="1:10" ht="89.25">
      <c r="A350" s="137" t="s">
        <v>159</v>
      </c>
      <c r="B350" s="138">
        <v>50</v>
      </c>
      <c r="C350" s="138">
        <f>1/2*100</f>
        <v>50</v>
      </c>
      <c r="D350" s="127">
        <f>C350-B350</f>
        <v>0</v>
      </c>
      <c r="E350" s="128">
        <f>C350/B350</f>
        <v>1</v>
      </c>
      <c r="F350" s="133"/>
      <c r="G350" s="133"/>
      <c r="H350" s="132"/>
      <c r="I350" s="25"/>
      <c r="J350" s="4"/>
    </row>
    <row r="351" spans="1:10" ht="242.25">
      <c r="A351" s="137" t="s">
        <v>143</v>
      </c>
      <c r="B351" s="138">
        <v>100</v>
      </c>
      <c r="C351" s="138">
        <v>100</v>
      </c>
      <c r="D351" s="127">
        <f>C351-B351</f>
        <v>0</v>
      </c>
      <c r="E351" s="128">
        <f>C351/B351</f>
        <v>1</v>
      </c>
      <c r="F351" s="133"/>
      <c r="G351" s="133"/>
      <c r="H351" s="132"/>
      <c r="I351" s="25"/>
      <c r="J351" s="4"/>
    </row>
    <row r="352" spans="1:10" ht="102">
      <c r="A352" s="137" t="s">
        <v>164</v>
      </c>
      <c r="B352" s="138">
        <v>25</v>
      </c>
      <c r="C352" s="138">
        <f>3/8*100</f>
        <v>37.5</v>
      </c>
      <c r="D352" s="127">
        <f>C352-B352</f>
        <v>12.5</v>
      </c>
      <c r="E352" s="128">
        <f>C352/B352</f>
        <v>1.5</v>
      </c>
      <c r="F352" s="133"/>
      <c r="G352" s="133"/>
      <c r="H352" s="132"/>
      <c r="I352" s="25"/>
      <c r="J352" s="4"/>
    </row>
    <row r="353" spans="1:10" ht="38.25">
      <c r="A353" s="2" t="s">
        <v>11</v>
      </c>
      <c r="B353" s="4"/>
      <c r="C353" s="4"/>
      <c r="D353" s="4"/>
      <c r="E353" s="25"/>
      <c r="F353" s="25">
        <f>F354/F362</f>
        <v>0.027755596976762012</v>
      </c>
      <c r="G353" s="25">
        <f>G354/G362</f>
        <v>0.06195060302238307</v>
      </c>
      <c r="H353" s="25"/>
      <c r="I353" s="25"/>
      <c r="J353" s="4"/>
    </row>
    <row r="354" spans="1:10" ht="12.75">
      <c r="A354" s="5" t="s">
        <v>49</v>
      </c>
      <c r="B354" s="166">
        <f>SUM(B348:B352)</f>
        <v>2121</v>
      </c>
      <c r="C354" s="166">
        <f>SUM(C348:C352)</f>
        <v>2344.17</v>
      </c>
      <c r="D354" s="166">
        <f>C354-B354</f>
        <v>223.17000000000007</v>
      </c>
      <c r="E354" s="27">
        <f>C354/B354</f>
        <v>1.1052192362093352</v>
      </c>
      <c r="F354" s="31">
        <f>SUM(F341:F352)</f>
        <v>7337752</v>
      </c>
      <c r="G354" s="31">
        <f>SUM(G341:G352)</f>
        <v>7337752</v>
      </c>
      <c r="H354" s="27">
        <f>G354/F354</f>
        <v>1</v>
      </c>
      <c r="I354" s="27">
        <f>E354/H354</f>
        <v>1.1052192362093352</v>
      </c>
      <c r="J354" s="27"/>
    </row>
    <row r="355" spans="1:10" ht="12.75" customHeight="1">
      <c r="A355" s="178" t="s">
        <v>64</v>
      </c>
      <c r="B355" s="179"/>
      <c r="C355" s="179"/>
      <c r="D355" s="179"/>
      <c r="E355" s="179"/>
      <c r="F355" s="179"/>
      <c r="G355" s="179"/>
      <c r="H355" s="179"/>
      <c r="I355" s="179"/>
      <c r="J355" s="180"/>
    </row>
    <row r="356" spans="1:10" ht="12.75">
      <c r="A356" s="38" t="s">
        <v>22</v>
      </c>
      <c r="B356" s="4"/>
      <c r="C356" s="4"/>
      <c r="D356" s="4"/>
      <c r="E356" s="25"/>
      <c r="F356" s="26"/>
      <c r="G356" s="26"/>
      <c r="H356" s="25"/>
      <c r="I356" s="25"/>
      <c r="J356" s="4"/>
    </row>
    <row r="357" spans="1:10" ht="92.25" customHeight="1">
      <c r="A357" s="2" t="s">
        <v>85</v>
      </c>
      <c r="B357" s="45"/>
      <c r="C357" s="45"/>
      <c r="D357" s="45"/>
      <c r="E357" s="46"/>
      <c r="F357" s="42">
        <v>1925000</v>
      </c>
      <c r="G357" s="42">
        <v>1925000</v>
      </c>
      <c r="H357" s="49">
        <f>G357/F357</f>
        <v>1</v>
      </c>
      <c r="I357" s="25"/>
      <c r="J357" s="4"/>
    </row>
    <row r="358" spans="1:10" ht="51">
      <c r="A358" s="45" t="s">
        <v>86</v>
      </c>
      <c r="B358" s="48">
        <v>9</v>
      </c>
      <c r="C358" s="48">
        <v>12</v>
      </c>
      <c r="D358" s="48">
        <v>3</v>
      </c>
      <c r="E358" s="49">
        <f>C358/B358</f>
        <v>1.3333333333333333</v>
      </c>
      <c r="F358" s="42"/>
      <c r="G358" s="42"/>
      <c r="H358" s="46"/>
      <c r="I358" s="25"/>
      <c r="J358" s="4"/>
    </row>
    <row r="359" spans="1:10" ht="38.25">
      <c r="A359" s="2" t="s">
        <v>11</v>
      </c>
      <c r="B359" s="4"/>
      <c r="C359" s="4"/>
      <c r="D359" s="4"/>
      <c r="E359" s="25"/>
      <c r="F359" s="25"/>
      <c r="G359" s="25"/>
      <c r="H359" s="25"/>
      <c r="I359" s="25"/>
      <c r="J359" s="4"/>
    </row>
    <row r="360" spans="1:10" ht="12.75">
      <c r="A360" s="5" t="s">
        <v>50</v>
      </c>
      <c r="B360" s="30">
        <f>B358</f>
        <v>9</v>
      </c>
      <c r="C360" s="30">
        <f>C358</f>
        <v>12</v>
      </c>
      <c r="D360" s="30">
        <f>D358</f>
        <v>3</v>
      </c>
      <c r="E360" s="27">
        <f>E358</f>
        <v>1.3333333333333333</v>
      </c>
      <c r="F360" s="31">
        <f>F357</f>
        <v>1925000</v>
      </c>
      <c r="G360" s="31">
        <f>G357</f>
        <v>1925000</v>
      </c>
      <c r="H360" s="27">
        <f>G360/F360</f>
        <v>1</v>
      </c>
      <c r="I360" s="27">
        <f>E360/H360</f>
        <v>1.3333333333333333</v>
      </c>
      <c r="J360" s="30"/>
    </row>
    <row r="361" spans="1:10" ht="25.5">
      <c r="A361" s="24" t="s">
        <v>13</v>
      </c>
      <c r="B361" s="33"/>
      <c r="C361" s="33"/>
      <c r="D361" s="33"/>
      <c r="E361" s="32"/>
      <c r="F361" s="34">
        <f>F339+F354+F360</f>
        <v>18489801</v>
      </c>
      <c r="G361" s="34">
        <f>G339+G354+G360</f>
        <v>15388292.129999999</v>
      </c>
      <c r="H361" s="32">
        <f>G361/F361</f>
        <v>0.8322583963991824</v>
      </c>
      <c r="I361" s="32">
        <f>(I339+I354+I360)/3</f>
        <v>1.3149589049027652</v>
      </c>
      <c r="J361" s="32"/>
    </row>
    <row r="362" spans="1:10" ht="15">
      <c r="A362" s="9" t="s">
        <v>14</v>
      </c>
      <c r="B362" s="35"/>
      <c r="C362" s="35"/>
      <c r="D362" s="35"/>
      <c r="E362" s="36"/>
      <c r="F362" s="28">
        <f>F333+F361</f>
        <v>264370173.92000002</v>
      </c>
      <c r="G362" s="28">
        <f>G333+G361</f>
        <v>118445207.02</v>
      </c>
      <c r="H362" s="29">
        <f>G362/F362</f>
        <v>0.44802787418766166</v>
      </c>
      <c r="I362" s="29">
        <f>(I333+I361)/2</f>
        <v>1.2592998679828087</v>
      </c>
      <c r="J362" s="29"/>
    </row>
  </sheetData>
  <sheetProtection/>
  <mergeCells count="31">
    <mergeCell ref="A310:J310"/>
    <mergeCell ref="A355:J355"/>
    <mergeCell ref="J3:J4"/>
    <mergeCell ref="H3:H4"/>
    <mergeCell ref="A7:J7"/>
    <mergeCell ref="A324:J324"/>
    <mergeCell ref="B3:D3"/>
    <mergeCell ref="A306:J306"/>
    <mergeCell ref="A41:J41"/>
    <mergeCell ref="A160:J160"/>
    <mergeCell ref="A301:J301"/>
    <mergeCell ref="I3:I4"/>
    <mergeCell ref="A49:J49"/>
    <mergeCell ref="A243:J243"/>
    <mergeCell ref="A20:J20"/>
    <mergeCell ref="F3:G3"/>
    <mergeCell ref="A3:A4"/>
    <mergeCell ref="E3:E4"/>
    <mergeCell ref="A184:J184"/>
    <mergeCell ref="A90:J90"/>
    <mergeCell ref="A6:J6"/>
    <mergeCell ref="A344:A345"/>
    <mergeCell ref="A346:A347"/>
    <mergeCell ref="A1:J1"/>
    <mergeCell ref="A2:J2"/>
    <mergeCell ref="A340:J340"/>
    <mergeCell ref="A148:J148"/>
    <mergeCell ref="A54:J54"/>
    <mergeCell ref="A138:J138"/>
    <mergeCell ref="A335:J335"/>
    <mergeCell ref="A334:J33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ОИиС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Putintseva</dc:creator>
  <cp:keywords/>
  <dc:description/>
  <cp:lastModifiedBy>Путинцева Ирина Михайловна</cp:lastModifiedBy>
  <cp:lastPrinted>2016-03-25T09:45:24Z</cp:lastPrinted>
  <dcterms:created xsi:type="dcterms:W3CDTF">2010-05-14T04:48:35Z</dcterms:created>
  <dcterms:modified xsi:type="dcterms:W3CDTF">2016-03-30T03:56:13Z</dcterms:modified>
  <cp:category/>
  <cp:version/>
  <cp:contentType/>
  <cp:contentStatus/>
</cp:coreProperties>
</file>